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Z:\workload\"/>
    </mc:Choice>
  </mc:AlternateContent>
  <xr:revisionPtr revIDLastSave="0" documentId="8_{6B97E439-93D8-4120-9849-8AA749F238CE}" xr6:coauthVersionLast="47" xr6:coauthVersionMax="47" xr10:uidLastSave="{00000000-0000-0000-0000-000000000000}"/>
  <bookViews>
    <workbookView xWindow="2730" yWindow="1020" windowWidth="25740" windowHeight="22980" tabRatio="741" xr2:uid="{ECEE6F22-9BC6-4A9C-B7C8-C48E351AD382}"/>
  </bookViews>
  <sheets>
    <sheet name="Custom Calculator" sheetId="4" r:id="rId1"/>
    <sheet name="County-District Calculator" sheetId="1" r:id="rId2"/>
    <sheet name="Ag Producers Calculator" sheetId="5" r:id="rId3"/>
    <sheet name="Youth (5-19) Calculator" sheetId="9" r:id="rId4"/>
    <sheet name="Seniors (65+) Calculator" sheetId="11" r:id="rId5"/>
    <sheet name="2017-21 ACS - REG" sheetId="2" state="hidden" r:id="rId6"/>
    <sheet name="2017 Ag Census" sheetId="6" state="hidden" r:id="rId7"/>
    <sheet name="2022 Census - Age 5-19" sheetId="8" state="hidden" r:id="rId8"/>
    <sheet name="2022 Census - Age 65+" sheetId="10" state="hidden" r:id="rId9"/>
  </sheets>
  <externalReferences>
    <externalReference r:id="rId10"/>
  </externalReferences>
  <definedNames>
    <definedName name="ethnicity_ck" localSheetId="6">'[1]Custom Calculator'!$Q$7</definedName>
    <definedName name="ethnicity_ck" localSheetId="2">'[1]Custom Calculator'!$Q$7</definedName>
    <definedName name="ethnicity_ck" localSheetId="4">'[1]Custom Calculator'!$Q$7</definedName>
    <definedName name="ethnicity_ck" localSheetId="3">'[1]Custom Calculator'!$Q$7</definedName>
    <definedName name="ethnicity_ck">'Custom Calculator'!$S$7</definedName>
    <definedName name="Ethnicity_ck2" localSheetId="6">'[1]Custom Calculator'!$J$4:$L$4</definedName>
    <definedName name="Ethnicity_ck2" localSheetId="2">'[1]Custom Calculator'!$J$4:$L$4</definedName>
    <definedName name="Ethnicity_ck2" localSheetId="4">'[1]Custom Calculator'!$J$4:$L$4</definedName>
    <definedName name="Ethnicity_ck2" localSheetId="3">'[1]Custom Calculator'!$J$4:$L$4</definedName>
    <definedName name="Ethnicity_ck2">'Custom Calculator'!$K$4:$M$4</definedName>
    <definedName name="gender_ck" localSheetId="6">'[1]Custom Calculator'!$R$7</definedName>
    <definedName name="gender_ck" localSheetId="2">'[1]Custom Calculator'!$R$7</definedName>
    <definedName name="gender_ck" localSheetId="4">'[1]Custom Calculator'!$R$7</definedName>
    <definedName name="gender_ck" localSheetId="3">'[1]Custom Calculator'!$R$7</definedName>
    <definedName name="gender_ck">'Custom Calculator'!$T$7</definedName>
    <definedName name="gender_ck2" localSheetId="6">'[1]Custom Calculator'!$M$4:$O$4</definedName>
    <definedName name="gender_ck2" localSheetId="2">'[1]Custom Calculator'!$M$4:$O$4</definedName>
    <definedName name="gender_ck2" localSheetId="4">'[1]Custom Calculator'!$M$4:$O$4</definedName>
    <definedName name="gender_ck2" localSheetId="3">'[1]Custom Calculator'!$M$4:$O$4</definedName>
    <definedName name="gender_ck2">'Custom Calculator'!$N$4:$Q$4</definedName>
    <definedName name="_xlnm.Print_Area" localSheetId="2">'Ag Producers Calculator'!$A$1:$P$19</definedName>
    <definedName name="_xlnm.Print_Area" localSheetId="1">'County-District Calculator'!$A$1:$Q$19</definedName>
    <definedName name="_xlnm.Print_Area" localSheetId="0">'Custom Calculator'!$A$1:$Q$17</definedName>
    <definedName name="_xlnm.Print_Area" localSheetId="4">'Seniors (65+) Calculator'!$A$1:$O$19</definedName>
    <definedName name="_xlnm.Print_Area" localSheetId="3">'Youth (5-19) Calculator'!$A$1:$O$19</definedName>
    <definedName name="race_ck" localSheetId="6">'[1]Custom Calculator'!$P$7</definedName>
    <definedName name="race_ck" localSheetId="2">'[1]Custom Calculator'!$P$7</definedName>
    <definedName name="race_ck" localSheetId="4">'[1]Custom Calculator'!$P$7</definedName>
    <definedName name="race_ck" localSheetId="3">'[1]Custom Calculator'!$P$7</definedName>
    <definedName name="race_ck">'Custom Calculator'!$R$7</definedName>
    <definedName name="Race_ck2" localSheetId="6">'[1]Custom Calculator'!$C$4:$I$4</definedName>
    <definedName name="Race_ck2" localSheetId="2">'[1]Custom Calculator'!$C$4:$I$4</definedName>
    <definedName name="Race_ck2" localSheetId="4">'[1]Custom Calculator'!$C$4:$I$4</definedName>
    <definedName name="Race_ck2" localSheetId="3">'[1]Custom Calculator'!$C$4:$I$4</definedName>
    <definedName name="Race_ck2">'Custom Calculator'!$C$4:$J$4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K8" i="1"/>
  <c r="I8" i="1"/>
  <c r="H8" i="1"/>
  <c r="F8" i="1"/>
  <c r="E8" i="1"/>
  <c r="L12" i="1"/>
  <c r="K12" i="1"/>
  <c r="G8" i="1"/>
  <c r="D8" i="1"/>
  <c r="B8" i="1"/>
  <c r="C8" i="1"/>
  <c r="O8" i="1"/>
  <c r="N8" i="1"/>
  <c r="N8" i="11"/>
  <c r="M8" i="11"/>
  <c r="K8" i="11"/>
  <c r="J8" i="11"/>
  <c r="H8" i="11"/>
  <c r="F8" i="11"/>
  <c r="D8" i="11"/>
  <c r="C8" i="11"/>
  <c r="E8" i="11"/>
  <c r="G8" i="11"/>
  <c r="N8" i="9"/>
  <c r="M8" i="9"/>
  <c r="K8" i="9"/>
  <c r="J8" i="9"/>
  <c r="H8" i="9"/>
  <c r="G8" i="9"/>
  <c r="F8" i="9"/>
  <c r="E8" i="9"/>
  <c r="D8" i="9"/>
  <c r="C8" i="9"/>
  <c r="K2" i="2"/>
  <c r="L2" i="2"/>
  <c r="M2" i="2"/>
  <c r="N2" i="2"/>
  <c r="K3" i="2"/>
  <c r="L3" i="2"/>
  <c r="M3" i="2"/>
  <c r="N3" i="2"/>
  <c r="K4" i="2"/>
  <c r="L4" i="2"/>
  <c r="M4" i="2"/>
  <c r="N4" i="2"/>
  <c r="K5" i="2"/>
  <c r="L5" i="2"/>
  <c r="M5" i="2"/>
  <c r="N5" i="2"/>
  <c r="K6" i="2"/>
  <c r="L6" i="2"/>
  <c r="M6" i="2"/>
  <c r="N6" i="2"/>
  <c r="K7" i="2"/>
  <c r="L7" i="2"/>
  <c r="M7" i="2"/>
  <c r="N7" i="2"/>
  <c r="N2" i="8"/>
  <c r="M2" i="8"/>
  <c r="L2" i="8"/>
  <c r="K2" i="8"/>
  <c r="J2" i="8"/>
  <c r="I2" i="8"/>
  <c r="H2" i="8"/>
  <c r="G2" i="8"/>
  <c r="F2" i="8"/>
  <c r="E2" i="8"/>
  <c r="D2" i="8"/>
  <c r="C2" i="8"/>
  <c r="C3" i="8"/>
  <c r="C4" i="8"/>
  <c r="C5" i="8"/>
  <c r="C6" i="8"/>
  <c r="C7" i="8"/>
  <c r="D3" i="8"/>
  <c r="E3" i="8"/>
  <c r="F3" i="8"/>
  <c r="G3" i="8"/>
  <c r="H3" i="8"/>
  <c r="I3" i="8"/>
  <c r="D4" i="8"/>
  <c r="E4" i="8"/>
  <c r="F4" i="8"/>
  <c r="G4" i="8"/>
  <c r="H4" i="8"/>
  <c r="I4" i="8"/>
  <c r="D5" i="8"/>
  <c r="E5" i="8"/>
  <c r="F5" i="8"/>
  <c r="G5" i="8"/>
  <c r="H5" i="8"/>
  <c r="I5" i="8"/>
  <c r="D6" i="8"/>
  <c r="E6" i="8"/>
  <c r="F6" i="8"/>
  <c r="G6" i="8"/>
  <c r="H6" i="8"/>
  <c r="I6" i="8"/>
  <c r="D7" i="8"/>
  <c r="E7" i="8"/>
  <c r="F7" i="8"/>
  <c r="G7" i="8"/>
  <c r="H7" i="8"/>
  <c r="I7" i="8"/>
  <c r="M3" i="8"/>
  <c r="N3" i="8"/>
  <c r="M4" i="8"/>
  <c r="N4" i="8"/>
  <c r="M5" i="8"/>
  <c r="N5" i="8"/>
  <c r="M6" i="8"/>
  <c r="N6" i="8"/>
  <c r="M7" i="8"/>
  <c r="N7" i="8"/>
  <c r="K3" i="8"/>
  <c r="L3" i="8"/>
  <c r="K4" i="8"/>
  <c r="L4" i="8"/>
  <c r="K5" i="8"/>
  <c r="L5" i="8"/>
  <c r="K6" i="8"/>
  <c r="L6" i="8"/>
  <c r="K7" i="8"/>
  <c r="L7" i="8"/>
  <c r="O9" i="1" l="1"/>
  <c r="N9" i="1"/>
  <c r="K9" i="1"/>
  <c r="L9" i="1"/>
  <c r="H10" i="4"/>
  <c r="G10" i="4"/>
  <c r="F10" i="4"/>
  <c r="E10" i="4"/>
  <c r="D10" i="4"/>
  <c r="C10" i="4"/>
  <c r="H12" i="1"/>
  <c r="G12" i="1"/>
  <c r="F12" i="1"/>
  <c r="E12" i="1"/>
  <c r="D12" i="1"/>
  <c r="C12" i="1"/>
  <c r="H12" i="5"/>
  <c r="G12" i="5"/>
  <c r="F12" i="5"/>
  <c r="E12" i="5"/>
  <c r="D12" i="5"/>
  <c r="C12" i="5"/>
  <c r="I12" i="5"/>
  <c r="R4" i="4"/>
  <c r="B4" i="4" s="1"/>
  <c r="Q5" i="5"/>
  <c r="I8" i="5"/>
  <c r="R7" i="4"/>
  <c r="I10" i="4"/>
  <c r="I13" i="4"/>
  <c r="I16" i="4"/>
  <c r="R5" i="1"/>
  <c r="B5" i="1" s="1"/>
  <c r="I12" i="1"/>
  <c r="A18" i="11"/>
  <c r="A15" i="11"/>
  <c r="N12" i="11"/>
  <c r="M12" i="11"/>
  <c r="K12" i="11"/>
  <c r="J12" i="11"/>
  <c r="H12" i="11"/>
  <c r="G12" i="11"/>
  <c r="F12" i="11"/>
  <c r="E12" i="11"/>
  <c r="D12" i="11"/>
  <c r="C12" i="11"/>
  <c r="A12" i="11"/>
  <c r="A8" i="11"/>
  <c r="R5" i="11"/>
  <c r="B5" i="11"/>
  <c r="Q5" i="11"/>
  <c r="P5" i="11"/>
  <c r="A2" i="11"/>
  <c r="N7" i="10"/>
  <c r="M7" i="10"/>
  <c r="L7" i="10"/>
  <c r="K7" i="10"/>
  <c r="J7" i="10"/>
  <c r="I7" i="10"/>
  <c r="H7" i="10"/>
  <c r="G7" i="10"/>
  <c r="F7" i="10"/>
  <c r="E7" i="10"/>
  <c r="D7" i="10"/>
  <c r="C7" i="10"/>
  <c r="N6" i="10"/>
  <c r="M6" i="10"/>
  <c r="L6" i="10"/>
  <c r="K6" i="10"/>
  <c r="J6" i="10"/>
  <c r="I6" i="10"/>
  <c r="H6" i="10"/>
  <c r="G6" i="10"/>
  <c r="F6" i="10"/>
  <c r="E6" i="10"/>
  <c r="D6" i="10"/>
  <c r="C6" i="10"/>
  <c r="N5" i="10"/>
  <c r="M5" i="10"/>
  <c r="L5" i="10"/>
  <c r="K5" i="10"/>
  <c r="J5" i="10"/>
  <c r="I5" i="10"/>
  <c r="H5" i="10"/>
  <c r="G5" i="10"/>
  <c r="F5" i="10"/>
  <c r="E5" i="10"/>
  <c r="D5" i="10"/>
  <c r="C5" i="10"/>
  <c r="N4" i="10"/>
  <c r="M4" i="10"/>
  <c r="L4" i="10"/>
  <c r="K4" i="10"/>
  <c r="J4" i="10"/>
  <c r="I4" i="10"/>
  <c r="H4" i="10"/>
  <c r="G4" i="10"/>
  <c r="F4" i="10"/>
  <c r="E4" i="10"/>
  <c r="D4" i="10"/>
  <c r="C4" i="10"/>
  <c r="N3" i="10"/>
  <c r="M3" i="10"/>
  <c r="M2" i="10" s="1"/>
  <c r="L3" i="10"/>
  <c r="L2" i="10" s="1"/>
  <c r="K3" i="10"/>
  <c r="J3" i="10"/>
  <c r="I3" i="10"/>
  <c r="H3" i="10"/>
  <c r="G3" i="10"/>
  <c r="F3" i="10"/>
  <c r="E3" i="10"/>
  <c r="D3" i="10"/>
  <c r="C3" i="10"/>
  <c r="J2" i="10"/>
  <c r="I2" i="10"/>
  <c r="H2" i="10"/>
  <c r="G2" i="10"/>
  <c r="F2" i="10"/>
  <c r="E2" i="10"/>
  <c r="D2" i="10"/>
  <c r="C2" i="10"/>
  <c r="P5" i="9"/>
  <c r="B5" i="9" s="1"/>
  <c r="N8" i="5"/>
  <c r="M8" i="5"/>
  <c r="K8" i="5"/>
  <c r="J8" i="5"/>
  <c r="H8" i="5"/>
  <c r="G8" i="5"/>
  <c r="F8" i="5"/>
  <c r="E8" i="5"/>
  <c r="D8" i="5"/>
  <c r="C8" i="5"/>
  <c r="B8" i="5"/>
  <c r="I9" i="5"/>
  <c r="I15" i="5"/>
  <c r="A18" i="9"/>
  <c r="A15" i="9"/>
  <c r="N12" i="9"/>
  <c r="M12" i="9"/>
  <c r="K12" i="9"/>
  <c r="J12" i="9"/>
  <c r="H12" i="9"/>
  <c r="G12" i="9"/>
  <c r="F12" i="9"/>
  <c r="E12" i="9"/>
  <c r="D12" i="9"/>
  <c r="C12" i="9"/>
  <c r="A12" i="9"/>
  <c r="A8" i="9"/>
  <c r="R5" i="9"/>
  <c r="Q5" i="9"/>
  <c r="A2" i="9"/>
  <c r="J7" i="8"/>
  <c r="J6" i="8"/>
  <c r="J5" i="8"/>
  <c r="J4" i="8"/>
  <c r="J3" i="8"/>
  <c r="B8" i="9"/>
  <c r="K15" i="1"/>
  <c r="K18" i="1" s="1"/>
  <c r="F9" i="1"/>
  <c r="N7" i="6"/>
  <c r="M7" i="6"/>
  <c r="L7" i="6"/>
  <c r="K7" i="6"/>
  <c r="J7" i="6"/>
  <c r="I7" i="6"/>
  <c r="H7" i="6"/>
  <c r="G7" i="6"/>
  <c r="F7" i="6"/>
  <c r="E7" i="6"/>
  <c r="D7" i="6"/>
  <c r="C7" i="6"/>
  <c r="N6" i="6"/>
  <c r="M6" i="6"/>
  <c r="L6" i="6"/>
  <c r="K6" i="6"/>
  <c r="J6" i="6"/>
  <c r="I6" i="6"/>
  <c r="H6" i="6"/>
  <c r="G6" i="6"/>
  <c r="F6" i="6"/>
  <c r="E6" i="6"/>
  <c r="D6" i="6"/>
  <c r="C6" i="6"/>
  <c r="N5" i="6"/>
  <c r="M5" i="6"/>
  <c r="L5" i="6"/>
  <c r="K5" i="6"/>
  <c r="J5" i="6"/>
  <c r="I5" i="6"/>
  <c r="H5" i="6"/>
  <c r="G5" i="6"/>
  <c r="F5" i="6"/>
  <c r="E5" i="6"/>
  <c r="D5" i="6"/>
  <c r="C5" i="6"/>
  <c r="N4" i="6"/>
  <c r="M4" i="6"/>
  <c r="L4" i="6"/>
  <c r="K4" i="6"/>
  <c r="J4" i="6"/>
  <c r="I4" i="6"/>
  <c r="H4" i="6"/>
  <c r="G4" i="6"/>
  <c r="F4" i="6"/>
  <c r="E4" i="6"/>
  <c r="D4" i="6"/>
  <c r="C4" i="6"/>
  <c r="N3" i="6"/>
  <c r="M3" i="6"/>
  <c r="L3" i="6"/>
  <c r="K3" i="6"/>
  <c r="J3" i="6"/>
  <c r="I3" i="6"/>
  <c r="H3" i="6"/>
  <c r="G3" i="6"/>
  <c r="F3" i="6"/>
  <c r="E3" i="6"/>
  <c r="D3" i="6"/>
  <c r="C3" i="6"/>
  <c r="N2" i="6"/>
  <c r="M2" i="6"/>
  <c r="L2" i="6"/>
  <c r="K2" i="6"/>
  <c r="J2" i="6"/>
  <c r="I2" i="6"/>
  <c r="H2" i="6"/>
  <c r="G2" i="6"/>
  <c r="F2" i="6"/>
  <c r="E2" i="6"/>
  <c r="D2" i="6"/>
  <c r="C2" i="6"/>
  <c r="A18" i="5"/>
  <c r="A15" i="5"/>
  <c r="N12" i="5"/>
  <c r="M12" i="5"/>
  <c r="K12" i="5"/>
  <c r="J12" i="5"/>
  <c r="A12" i="5"/>
  <c r="A8" i="5"/>
  <c r="S5" i="5"/>
  <c r="R5" i="5"/>
  <c r="A2" i="5"/>
  <c r="N2" i="10"/>
  <c r="B5" i="5"/>
  <c r="E9" i="5"/>
  <c r="E15" i="5"/>
  <c r="E18" i="5"/>
  <c r="K9" i="5"/>
  <c r="K15" i="5"/>
  <c r="K18" i="5"/>
  <c r="C9" i="5"/>
  <c r="C15" i="5"/>
  <c r="C18" i="5"/>
  <c r="N9" i="5"/>
  <c r="N15" i="5"/>
  <c r="N18" i="5"/>
  <c r="J9" i="5"/>
  <c r="J15" i="5"/>
  <c r="J18" i="5"/>
  <c r="D9" i="5"/>
  <c r="D15" i="5"/>
  <c r="D18" i="5"/>
  <c r="M9" i="5"/>
  <c r="M15" i="5"/>
  <c r="M18" i="5"/>
  <c r="F9" i="5"/>
  <c r="F15" i="5"/>
  <c r="F18" i="5"/>
  <c r="G9" i="5"/>
  <c r="G15" i="5"/>
  <c r="G18" i="5"/>
  <c r="H9" i="5"/>
  <c r="H15" i="5"/>
  <c r="H18" i="5"/>
  <c r="T7" i="4"/>
  <c r="S7" i="4"/>
  <c r="S5" i="1"/>
  <c r="K10" i="4"/>
  <c r="K13" i="4"/>
  <c r="K16" i="4"/>
  <c r="L10" i="4"/>
  <c r="L13" i="4"/>
  <c r="L16" i="4"/>
  <c r="N1" i="4"/>
  <c r="A2" i="1"/>
  <c r="T5" i="1"/>
  <c r="S4" i="4"/>
  <c r="T4" i="4"/>
  <c r="O12" i="1"/>
  <c r="N12" i="1"/>
  <c r="D13" i="4"/>
  <c r="D16" i="4"/>
  <c r="E13" i="4"/>
  <c r="E16" i="4"/>
  <c r="F13" i="4"/>
  <c r="F16" i="4"/>
  <c r="G13" i="4"/>
  <c r="G16" i="4"/>
  <c r="H13" i="4"/>
  <c r="H16" i="4"/>
  <c r="C13" i="4"/>
  <c r="C16" i="4"/>
  <c r="O10" i="4"/>
  <c r="O13" i="4"/>
  <c r="O16" i="4"/>
  <c r="N10" i="4"/>
  <c r="N13" i="4"/>
  <c r="N16" i="4"/>
  <c r="D3" i="2"/>
  <c r="E3" i="2"/>
  <c r="F3" i="2"/>
  <c r="G3" i="2"/>
  <c r="H3" i="2"/>
  <c r="I3" i="2"/>
  <c r="J3" i="2"/>
  <c r="D4" i="2"/>
  <c r="E4" i="2"/>
  <c r="F4" i="2"/>
  <c r="G4" i="2"/>
  <c r="H4" i="2"/>
  <c r="I4" i="2"/>
  <c r="J4" i="2"/>
  <c r="D5" i="2"/>
  <c r="E5" i="2"/>
  <c r="F5" i="2"/>
  <c r="G5" i="2"/>
  <c r="H5" i="2"/>
  <c r="I5" i="2"/>
  <c r="J5" i="2"/>
  <c r="D6" i="2"/>
  <c r="E6" i="2"/>
  <c r="F6" i="2"/>
  <c r="G6" i="2"/>
  <c r="H6" i="2"/>
  <c r="I6" i="2"/>
  <c r="J6" i="2"/>
  <c r="D7" i="2"/>
  <c r="E7" i="2"/>
  <c r="F7" i="2"/>
  <c r="G7" i="2"/>
  <c r="H7" i="2"/>
  <c r="I7" i="2"/>
  <c r="J7" i="2"/>
  <c r="C7" i="2"/>
  <c r="C6" i="2"/>
  <c r="C5" i="2"/>
  <c r="C4" i="2"/>
  <c r="C3" i="2"/>
  <c r="L15" i="1"/>
  <c r="L18" i="1" s="1"/>
  <c r="C2" i="2"/>
  <c r="I2" i="2"/>
  <c r="A16" i="4"/>
  <c r="A13" i="4"/>
  <c r="A10" i="4"/>
  <c r="A18" i="1"/>
  <c r="A12" i="1"/>
  <c r="A15" i="1"/>
  <c r="A8" i="1"/>
  <c r="D2" i="2"/>
  <c r="E2" i="2"/>
  <c r="F2" i="2"/>
  <c r="G2" i="2"/>
  <c r="H2" i="2"/>
  <c r="J2" i="2"/>
  <c r="B7" i="4"/>
  <c r="N15" i="1"/>
  <c r="N18" i="1" s="1"/>
  <c r="O15" i="1"/>
  <c r="O18" i="1" s="1"/>
  <c r="F15" i="1" l="1"/>
  <c r="F18" i="1" s="1"/>
  <c r="D9" i="1"/>
  <c r="D15" i="1" s="1"/>
  <c r="D18" i="1" s="1"/>
  <c r="I9" i="1"/>
  <c r="I15" i="1" s="1"/>
  <c r="I18" i="1" s="1"/>
  <c r="G9" i="1"/>
  <c r="G15" i="1" s="1"/>
  <c r="G18" i="1" s="1"/>
  <c r="E9" i="1"/>
  <c r="E15" i="1" s="1"/>
  <c r="E18" i="1" s="1"/>
  <c r="H9" i="1"/>
  <c r="H15" i="1" s="1"/>
  <c r="H18" i="1" s="1"/>
  <c r="C9" i="1"/>
  <c r="C15" i="1" s="1"/>
  <c r="C18" i="1" s="1"/>
  <c r="K2" i="10"/>
  <c r="B8" i="11"/>
  <c r="M9" i="9"/>
  <c r="M15" i="9" s="1"/>
  <c r="M18" i="9" s="1"/>
  <c r="N9" i="9"/>
  <c r="N15" i="9" s="1"/>
  <c r="N18" i="9" s="1"/>
  <c r="F9" i="9"/>
  <c r="F15" i="9" s="1"/>
  <c r="F18" i="9" s="1"/>
  <c r="K9" i="9"/>
  <c r="K15" i="9" s="1"/>
  <c r="K18" i="9" s="1"/>
  <c r="J9" i="9"/>
  <c r="J15" i="9" s="1"/>
  <c r="J18" i="9" s="1"/>
  <c r="D9" i="9"/>
  <c r="D15" i="9" s="1"/>
  <c r="D18" i="9" s="1"/>
  <c r="H9" i="9"/>
  <c r="H15" i="9" s="1"/>
  <c r="H18" i="9" s="1"/>
  <c r="G9" i="9"/>
  <c r="G15" i="9" s="1"/>
  <c r="G18" i="9" s="1"/>
  <c r="E9" i="9"/>
  <c r="E15" i="9" s="1"/>
  <c r="E18" i="9" s="1"/>
  <c r="C9" i="9"/>
  <c r="C15" i="9" s="1"/>
  <c r="C18" i="9" s="1"/>
  <c r="G9" i="11" l="1"/>
  <c r="G15" i="11" s="1"/>
  <c r="G18" i="11" s="1"/>
  <c r="K9" i="11"/>
  <c r="K15" i="11" s="1"/>
  <c r="K18" i="11" s="1"/>
  <c r="F9" i="11"/>
  <c r="F15" i="11" s="1"/>
  <c r="F18" i="11" s="1"/>
  <c r="N9" i="11"/>
  <c r="N15" i="11" s="1"/>
  <c r="N18" i="11" s="1"/>
  <c r="E9" i="11"/>
  <c r="E15" i="11" s="1"/>
  <c r="E18" i="11" s="1"/>
  <c r="J9" i="11"/>
  <c r="J15" i="11" s="1"/>
  <c r="J18" i="11" s="1"/>
  <c r="H9" i="11"/>
  <c r="H15" i="11" s="1"/>
  <c r="H18" i="11" s="1"/>
  <c r="D9" i="11"/>
  <c r="D15" i="11" s="1"/>
  <c r="D18" i="11" s="1"/>
  <c r="C9" i="11"/>
  <c r="C15" i="11" s="1"/>
  <c r="C18" i="11" s="1"/>
  <c r="M9" i="11"/>
  <c r="M15" i="11" s="1"/>
  <c r="M18" i="11" s="1"/>
</calcChain>
</file>

<file path=xl/sharedStrings.xml><?xml version="1.0" encoding="utf-8"?>
<sst xmlns="http://schemas.openxmlformats.org/spreadsheetml/2006/main" count="807" uniqueCount="139">
  <si>
    <t>White</t>
  </si>
  <si>
    <t>Black</t>
  </si>
  <si>
    <t>Am Ind</t>
  </si>
  <si>
    <t>Asian</t>
  </si>
  <si>
    <t>Program Title</t>
  </si>
  <si>
    <t>NH/PI</t>
  </si>
  <si>
    <t>Race</t>
  </si>
  <si>
    <t>Gender</t>
  </si>
  <si>
    <t>Male</t>
  </si>
  <si>
    <t>Female</t>
  </si>
  <si>
    <t>Ethnicity</t>
  </si>
  <si>
    <t>Hispanic/
Latinx</t>
  </si>
  <si>
    <t>Alachua</t>
  </si>
  <si>
    <t>NE</t>
  </si>
  <si>
    <t>Baker</t>
  </si>
  <si>
    <t>Bay</t>
  </si>
  <si>
    <t>NW</t>
  </si>
  <si>
    <t>Bradford</t>
  </si>
  <si>
    <t>Brevard</t>
  </si>
  <si>
    <t>CE</t>
  </si>
  <si>
    <t>Broward</t>
  </si>
  <si>
    <t>SE</t>
  </si>
  <si>
    <t>Calhoun</t>
  </si>
  <si>
    <t>Charlotte</t>
  </si>
  <si>
    <t>SW</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</si>
  <si>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</si>
  <si>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</si>
  <si>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</si>
  <si>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</si>
  <si>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</si>
  <si>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</si>
  <si>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</si>
  <si>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</si>
  <si>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</si>
  <si>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</si>
  <si>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</si>
  <si>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</si>
  <si>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</si>
  <si>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</si>
  <si>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</si>
  <si>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</si>
  <si>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</si>
  <si>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</si>
  <si>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</si>
  <si>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</si>
  <si>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</si>
  <si>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</si>
  <si>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</si>
  <si>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</si>
  <si>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</si>
  <si>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</si>
  <si>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</si>
  <si>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</si>
  <si>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</si>
  <si>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</si>
  <si>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</si>
  <si>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</si>
  <si>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</si>
  <si>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</si>
  <si>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</si>
  <si>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</si>
  <si>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</si>
  <si>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</si>
  <si>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</si>
  <si>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</si>
  <si>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</si>
  <si>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</si>
  <si>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</si>
  <si>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</si>
  <si>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</si>
  <si>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</si>
  <si>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</si>
  <si>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</si>
  <si>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</si>
  <si>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</si>
  <si>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</si>
  <si>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</si>
  <si>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</si>
  <si>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</si>
  <si>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</si>
  <si>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</si>
  <si>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</si>
  <si>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</si>
  <si>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</si>
  <si>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Florida</t>
  </si>
  <si>
    <t>District</t>
  </si>
  <si>
    <t>Total Pop.</t>
  </si>
  <si>
    <t>White alone</t>
  </si>
  <si>
    <t>Black or African American alone</t>
  </si>
  <si>
    <t>American Indian and Alaska Native alone</t>
  </si>
  <si>
    <t>Asian alone</t>
  </si>
  <si>
    <t>Native Hawaiian and Other Pacific Islander alone</t>
  </si>
  <si>
    <t>Some Other Race alone</t>
  </si>
  <si>
    <t>Two or more races</t>
  </si>
  <si>
    <t xml:space="preserve">County </t>
  </si>
  <si>
    <t>Parity Calculator</t>
  </si>
  <si>
    <t>Not Hispanic/Latinx</t>
  </si>
  <si>
    <t>Program Percentages</t>
  </si>
  <si>
    <t>Census Percentages</t>
  </si>
  <si>
    <t>Achieves Parity?</t>
  </si>
  <si>
    <t>Hispanic/Latinx</t>
  </si>
  <si>
    <t>Not Hispanic/
Latinx</t>
  </si>
  <si>
    <t>Enter %s from your own source.</t>
  </si>
  <si>
    <t>Custom Population Data</t>
  </si>
  <si>
    <t>Source: [Identify source(s) here.]</t>
  </si>
  <si>
    <t>Check 100%</t>
  </si>
  <si>
    <t>Select County or District:</t>
  </si>
  <si>
    <t>Other/
Unknown</t>
  </si>
  <si>
    <t>N/A</t>
  </si>
  <si>
    <r>
      <t xml:space="preserve">Multiracial </t>
    </r>
    <r>
      <rPr>
        <b/>
        <sz val="9"/>
        <color theme="0"/>
        <rFont val="Calibri"/>
        <family val="2"/>
        <scheme val="minor"/>
      </rPr>
      <t>(2 or more races)</t>
    </r>
  </si>
  <si>
    <r>
      <t>Parity Checker (</t>
    </r>
    <r>
      <rPr>
        <b/>
        <sz val="14"/>
        <color theme="1"/>
        <rFont val="Calibri"/>
        <family val="2"/>
      </rPr>
      <t>≥</t>
    </r>
    <r>
      <rPr>
        <b/>
        <sz val="14"/>
        <color theme="1"/>
        <rFont val="Calibri"/>
        <family val="2"/>
        <scheme val="minor"/>
      </rPr>
      <t>80%)</t>
    </r>
  </si>
  <si>
    <t>Check each have same total participants</t>
  </si>
  <si>
    <t>CE District</t>
  </si>
  <si>
    <t>NE District</t>
  </si>
  <si>
    <t>NW District</t>
  </si>
  <si>
    <t>SE District</t>
  </si>
  <si>
    <t>SW District</t>
  </si>
  <si>
    <t>Unknown</t>
  </si>
  <si>
    <t>2017 Producer Pop.</t>
  </si>
  <si>
    <t>Source:  2017 Census for Agriculture County Profile.</t>
  </si>
  <si>
    <t>Total Producers</t>
  </si>
  <si>
    <t>Undesignated (incl in Other/Unknown column)</t>
  </si>
  <si>
    <t>Select county and then fill in the white cells (rows 5-7) and Excel will automatically calculate whether your program is in parity based on the agricultural producer population in your county or district.
Use the tabs below to find other calculators suited for other populations or create your own using the Custom Calculator (first sheet).</t>
  </si>
  <si>
    <t>Select county and then fill in the white cells (rows 5-7) and Excel will automatically calculate whether your program is in parity based on the ages 5-19 population in your county or district.
Use the tabs below to find other calculators suited for other populations or create your own using the Custom Calculator (first sheet).</t>
  </si>
  <si>
    <t>Select county and then fill in the white cells (rows 5-7) and Excel will automatically calculate whether your program is in parity based on the age 65+ population in your county or district.
Use the tabs below to find other calculators suited for other populations or create your own using the Custom Calculator (first sheet).</t>
  </si>
  <si>
    <t>Use this calculator when you have a specific target population you want to use to calculate parity (e.g.,  households with annual income below $30,000;  small farm owners; single parent households). 
Fill in the white cells (rows 4 and 7) and Excel will automatically calculate whether your program is in parity based on your selected population.
Use the County-District Calculator (second sheet) for county-wide or district-wide programs. Other pre-populated calculators are availabe on the tabs below.</t>
  </si>
  <si>
    <t>Select county and then fill in the white cells (rows 5-7) and Excel will automatically calculate whether your program is in parity based on your county or district total population.Select county and then fill in the white cells (rows 5-7) and Excel will automatically calculate whether your program is in parity based on the population in your county or district.
Use the tabs below to find other calculators suited for other populations or create your own using the Custom Calculator.</t>
  </si>
  <si>
    <t>Other</t>
  </si>
  <si>
    <t>Last update:  October 17, 2022</t>
  </si>
  <si>
    <t>Undesig-nated (Other/ Unknown)</t>
  </si>
  <si>
    <t>Last update: November 7, 2022</t>
  </si>
  <si>
    <t>Hispanic/Latino</t>
  </si>
  <si>
    <t>Not Hispanic/Latino</t>
  </si>
  <si>
    <t>Last update:  September 28, 2023</t>
  </si>
  <si>
    <t>Last update: September 28, 2023</t>
  </si>
  <si>
    <t>2022 Population</t>
  </si>
  <si>
    <t>2021 Population</t>
  </si>
  <si>
    <t>Source:  2022 estimated population, see County Population by Characteristics: 2020-2022 at https://www.census.gov/data/tables/time-series/demo/popest/2020s-counties-detail.html.
Note:  In this dataset, " Some other race" category is folded into the other race categories.</t>
  </si>
  <si>
    <t>Source:  2021 estimated population, 2017-2021 American Community Survey (ACS), Census Bureau.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</si>
</sst>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2" x14ac:knownFonts="1">
    <font>
      <sz val="11"/>
      <color theme="1"/>
      <name val="Calibri"/>
      <family val="2"/>
      <scheme val="minor"/>
    </font>
    <font>
      <b/>
      <sz val="16"/>
      <color theme="1"/>
      <name val="Calibri"/>
      <family val="2"/>
      <scheme val="minor"/>
    </font>
    <font>
      <sz val="11"/>
      <color theme="1"/>
      <name val="Calibri"/>
      <family val="2"/>
      <scheme val="minor"/>
    </font>
    <font>
      <b/>
      <sz val="9"/>
      <color theme="1"/>
      <name val="Calibri"/>
      <family val="2"/>
      <scheme val="minor"/>
    </font>
    <font>
      <b/>
      <sz val="16"/>
      <color theme="0"/>
      <name val="Calibri"/>
      <family val="2"/>
      <scheme val="minor"/>
    </font>
    <font>
      <b/>
      <sz val="11"/>
      <color theme="0"/>
      <name val="Calibri"/>
      <family val="2"/>
      <scheme val="minor"/>
    </font>
    <font>
      <b/>
      <sz val="11"/>
      <color theme="1"/>
      <name val="Calibri"/>
      <family val="2"/>
      <scheme val="minor"/>
    </font>
    <font>
      <b/>
      <sz val="16"/>
      <name val="Calibri"/>
      <family val="2"/>
      <scheme val="minor"/>
    </font>
    <font>
      <sz val="8"/>
      <name val="Calibri"/>
      <family val="2"/>
      <scheme val="minor"/>
    </font>
    <font>
      <b/>
      <sz val="14"/>
      <color theme="1"/>
      <name val="Calibri"/>
      <family val="2"/>
      <scheme val="minor"/>
    </font>
    <font>
      <b/>
      <sz val="11"/>
      <color theme="1" tint="4.9989318521683403E-2"/>
      <name val="Calibri"/>
      <family val="2"/>
      <scheme val="minor"/>
    </font>
    <font>
      <b/>
      <sz val="11"/>
      <color rgb="FF002060"/>
      <name val="Calibri Light"/>
      <family val="2"/>
      <scheme val="major"/>
    </font>
    <font>
      <sz val="9"/>
      <color theme="1"/>
      <name val="Calibri"/>
      <family val="2"/>
      <scheme val="minor"/>
    </font>
    <font>
      <b/>
      <sz val="9"/>
      <color theme="0"/>
      <name val="Calibri"/>
      <family val="2"/>
      <scheme val="minor"/>
    </font>
    <font>
      <b/>
      <sz val="14"/>
      <color theme="1"/>
      <name val="Calibri"/>
      <family val="2"/>
    </font>
    <font>
      <b/>
      <sz val="11"/>
      <name val="Calibri"/>
      <family val="2"/>
      <scheme val="minor"/>
    </font>
    <font>
      <u/>
      <sz val="11"/>
      <color theme="10"/>
      <name val="Calibri"/>
      <family val="2"/>
      <scheme val="minor"/>
    </font>
    <font>
      <u/>
      <sz val="18"/>
      <color rgb="FF00B050"/>
      <name val="Calibri"/>
      <family val="2"/>
      <scheme val="minor"/>
    </font>
    <font>
      <b/>
      <u/>
      <sz val="18"/>
      <color rgb="FF00B050"/>
      <name val="Calibri"/>
      <family val="2"/>
      <scheme val="minor"/>
    </font>
    <font>
      <b/>
      <i/>
      <sz val="20"/>
      <color rgb="FF00B050"/>
      <name val="Calibri"/>
      <family val="2"/>
      <scheme val="minor"/>
    </font>
    <font>
      <b/>
      <u/>
      <sz val="20"/>
      <color rgb="FF00B050"/>
      <name val="Calibri"/>
      <family val="2"/>
      <scheme val="minor"/>
    </font>
    <font>
      <b/>
      <sz val="10"/>
      <color theme="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theme="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4" tint="0.59999389629810485"/>
        <bgColor indexed="64"/>
      </patternFill>
    </fill>
  </fills>
  <borders count="48">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theme="0"/>
      </left>
      <right/>
      <top style="medium">
        <color indexed="64"/>
      </top>
      <bottom style="medium">
        <color indexed="64"/>
      </bottom>
      <diagonal/>
    </border>
    <border>
      <left/>
      <right style="thin">
        <color indexed="64"/>
      </right>
      <top/>
      <bottom style="thin">
        <color indexed="64"/>
      </bottom>
      <diagonal/>
    </border>
    <border>
      <left style="thin">
        <color indexed="64"/>
      </left>
      <right style="thick">
        <color indexed="64"/>
      </right>
      <top style="medium">
        <color indexed="64"/>
      </top>
      <bottom style="thin">
        <color indexed="64"/>
      </bottom>
      <diagonal/>
    </border>
    <border>
      <left/>
      <right style="thick">
        <color indexed="64"/>
      </right>
      <top style="medium">
        <color indexed="64"/>
      </top>
      <bottom style="thin">
        <color indexed="64"/>
      </bottom>
      <diagonal/>
    </border>
    <border>
      <left style="medium">
        <color theme="0"/>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auto="1"/>
      </bottom>
      <diagonal/>
    </border>
    <border>
      <left/>
      <right style="thin">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cellStyleXfs>
  <cellXfs count="162">
    <xf numFmtId="0" fontId="0" fillId="0" borderId="0" xfId="0"/>
    <xf numFmtId="164" fontId="0" fillId="0" borderId="0" xfId="1" applyNumberFormat="1" applyFont="1" applyAlignment="1">
      <alignment horizontal="right"/>
    </xf>
    <xf numFmtId="164" fontId="0" fillId="0" borderId="0" xfId="1" applyNumberFormat="1" applyFont="1"/>
    <xf numFmtId="0" fontId="3" fillId="0" borderId="0" xfId="0" applyFont="1"/>
    <xf numFmtId="164" fontId="3" fillId="0" borderId="0" xfId="1" applyNumberFormat="1" applyFont="1" applyAlignment="1">
      <alignment horizontal="right"/>
    </xf>
    <xf numFmtId="164" fontId="3" fillId="0" borderId="0" xfId="1" applyNumberFormat="1" applyFont="1" applyAlignment="1">
      <alignment wrapText="1"/>
    </xf>
    <xf numFmtId="0" fontId="0" fillId="5" borderId="0" xfId="0" applyFill="1"/>
    <xf numFmtId="164" fontId="0" fillId="5" borderId="0" xfId="1" applyNumberFormat="1" applyFont="1" applyFill="1" applyAlignment="1">
      <alignment horizontal="right"/>
    </xf>
    <xf numFmtId="0" fontId="0" fillId="8" borderId="0" xfId="0" applyFill="1"/>
    <xf numFmtId="0" fontId="0" fillId="6" borderId="0" xfId="0" applyFill="1"/>
    <xf numFmtId="0" fontId="0" fillId="8" borderId="7" xfId="0" applyFill="1" applyBorder="1"/>
    <xf numFmtId="0" fontId="9" fillId="6" borderId="6" xfId="0" applyFont="1" applyFill="1" applyBorder="1"/>
    <xf numFmtId="0" fontId="6" fillId="6" borderId="0" xfId="0" applyFont="1" applyFill="1" applyAlignment="1">
      <alignment horizontal="right"/>
    </xf>
    <xf numFmtId="0" fontId="0" fillId="6" borderId="7" xfId="0" applyFill="1" applyBorder="1"/>
    <xf numFmtId="3" fontId="0" fillId="0" borderId="0" xfId="0" applyNumberFormat="1"/>
    <xf numFmtId="3" fontId="0" fillId="5" borderId="0" xfId="0" applyNumberFormat="1" applyFill="1"/>
    <xf numFmtId="164" fontId="0" fillId="0" borderId="0" xfId="0" applyNumberFormat="1"/>
    <xf numFmtId="3" fontId="0" fillId="5" borderId="0" xfId="0" applyNumberFormat="1" applyFill="1" applyAlignment="1">
      <alignment horizontal="right" wrapText="1"/>
    </xf>
    <xf numFmtId="3" fontId="0" fillId="0" borderId="0" xfId="0" applyNumberFormat="1" applyAlignment="1">
      <alignment wrapText="1"/>
    </xf>
    <xf numFmtId="37" fontId="0" fillId="0" borderId="0" xfId="0" applyNumberFormat="1"/>
    <xf numFmtId="0" fontId="11" fillId="8" borderId="3" xfId="0" applyFont="1" applyFill="1" applyBorder="1" applyAlignment="1">
      <alignment horizontal="left" vertical="center" wrapText="1"/>
    </xf>
    <xf numFmtId="0" fontId="10" fillId="0" borderId="8" xfId="0" applyFont="1" applyBorder="1" applyAlignment="1">
      <alignment vertical="center" wrapText="1"/>
    </xf>
    <xf numFmtId="0" fontId="11" fillId="8" borderId="8" xfId="0" applyFont="1" applyFill="1" applyBorder="1" applyAlignment="1">
      <alignment horizontal="left" vertical="center" wrapText="1"/>
    </xf>
    <xf numFmtId="0" fontId="0" fillId="8" borderId="6" xfId="0" applyFill="1" applyBorder="1"/>
    <xf numFmtId="164" fontId="0" fillId="8" borderId="0" xfId="1" applyNumberFormat="1" applyFont="1" applyFill="1" applyBorder="1"/>
    <xf numFmtId="165" fontId="0" fillId="0" borderId="0" xfId="2" applyNumberFormat="1" applyFont="1"/>
    <xf numFmtId="0" fontId="12" fillId="8" borderId="0" xfId="0" applyFont="1" applyFill="1"/>
    <xf numFmtId="0" fontId="6" fillId="2" borderId="11" xfId="0" applyFont="1" applyFill="1" applyBorder="1"/>
    <xf numFmtId="0" fontId="11" fillId="8" borderId="8" xfId="0" applyFont="1" applyFill="1" applyBorder="1" applyAlignment="1">
      <alignment vertical="center" wrapText="1"/>
    </xf>
    <xf numFmtId="165" fontId="0" fillId="0" borderId="11" xfId="2" applyNumberFormat="1" applyFont="1" applyFill="1" applyBorder="1" applyProtection="1">
      <protection locked="0"/>
    </xf>
    <xf numFmtId="165" fontId="0" fillId="0" borderId="12" xfId="2" applyNumberFormat="1" applyFont="1" applyFill="1" applyBorder="1" applyProtection="1">
      <protection locked="0"/>
    </xf>
    <xf numFmtId="165" fontId="0" fillId="0" borderId="0" xfId="0" applyNumberFormat="1" applyProtection="1">
      <protection hidden="1"/>
    </xf>
    <xf numFmtId="37" fontId="0" fillId="0" borderId="4" xfId="1" applyNumberFormat="1" applyFont="1" applyBorder="1" applyProtection="1">
      <protection locked="0"/>
    </xf>
    <xf numFmtId="37" fontId="0" fillId="0" borderId="1" xfId="1" applyNumberFormat="1" applyFont="1" applyBorder="1" applyProtection="1">
      <protection locked="0"/>
    </xf>
    <xf numFmtId="0" fontId="0" fillId="0" borderId="5" xfId="0" applyBorder="1" applyProtection="1">
      <protection locked="0"/>
    </xf>
    <xf numFmtId="165" fontId="0" fillId="0" borderId="0" xfId="0" applyNumberFormat="1"/>
    <xf numFmtId="164" fontId="0" fillId="0" borderId="0" xfId="1" applyNumberFormat="1" applyFont="1" applyFill="1" applyAlignment="1">
      <alignment horizontal="right"/>
    </xf>
    <xf numFmtId="0" fontId="12" fillId="0" borderId="0" xfId="0" applyFont="1"/>
    <xf numFmtId="0" fontId="0" fillId="12" borderId="0" xfId="0" applyFill="1"/>
    <xf numFmtId="164" fontId="0" fillId="12" borderId="0" xfId="1" applyNumberFormat="1" applyFont="1" applyFill="1" applyAlignment="1">
      <alignment horizontal="right"/>
    </xf>
    <xf numFmtId="0" fontId="0" fillId="0" borderId="1" xfId="0" applyBorder="1" applyProtection="1">
      <protection locked="0"/>
    </xf>
    <xf numFmtId="165" fontId="0" fillId="3" borderId="12" xfId="2" applyNumberFormat="1" applyFont="1" applyFill="1" applyBorder="1"/>
    <xf numFmtId="165" fontId="0" fillId="10" borderId="12" xfId="0" applyNumberFormat="1" applyFill="1" applyBorder="1"/>
    <xf numFmtId="165" fontId="0" fillId="4" borderId="12" xfId="2" applyNumberFormat="1" applyFont="1" applyFill="1" applyBorder="1"/>
    <xf numFmtId="165" fontId="0" fillId="4" borderId="13" xfId="2" applyNumberFormat="1" applyFont="1" applyFill="1" applyBorder="1"/>
    <xf numFmtId="9" fontId="0" fillId="4" borderId="13" xfId="2" applyFont="1" applyFill="1" applyBorder="1"/>
    <xf numFmtId="0" fontId="6" fillId="0" borderId="18" xfId="0" applyFont="1" applyBorder="1" applyAlignment="1">
      <alignment horizontal="center"/>
    </xf>
    <xf numFmtId="0" fontId="6" fillId="6" borderId="18" xfId="0" applyFont="1" applyFill="1" applyBorder="1" applyAlignment="1">
      <alignment horizontal="center"/>
    </xf>
    <xf numFmtId="0" fontId="6" fillId="6" borderId="19" xfId="0" applyFont="1" applyFill="1" applyBorder="1" applyAlignment="1">
      <alignment horizontal="center"/>
    </xf>
    <xf numFmtId="165" fontId="0" fillId="3" borderId="11" xfId="2" applyNumberFormat="1" applyFont="1" applyFill="1" applyBorder="1"/>
    <xf numFmtId="165" fontId="0" fillId="10" borderId="11" xfId="0" applyNumberFormat="1" applyFill="1" applyBorder="1"/>
    <xf numFmtId="165" fontId="0" fillId="4" borderId="11" xfId="2" applyNumberFormat="1" applyFont="1" applyFill="1" applyBorder="1"/>
    <xf numFmtId="0" fontId="6" fillId="0" borderId="17" xfId="0" applyFont="1" applyBorder="1" applyAlignment="1">
      <alignment horizontal="center"/>
    </xf>
    <xf numFmtId="0" fontId="6" fillId="2" borderId="9" xfId="0" applyFont="1" applyFill="1" applyBorder="1"/>
    <xf numFmtId="164" fontId="6" fillId="2" borderId="20" xfId="1" applyNumberFormat="1" applyFont="1" applyFill="1" applyBorder="1"/>
    <xf numFmtId="164" fontId="0" fillId="3" borderId="20" xfId="1" applyNumberFormat="1" applyFont="1" applyFill="1" applyBorder="1" applyAlignment="1">
      <alignment horizontal="right"/>
    </xf>
    <xf numFmtId="164" fontId="0" fillId="10" borderId="20" xfId="1" applyNumberFormat="1" applyFont="1" applyFill="1" applyBorder="1"/>
    <xf numFmtId="164" fontId="0" fillId="4" borderId="20" xfId="1" applyNumberFormat="1" applyFont="1" applyFill="1" applyBorder="1"/>
    <xf numFmtId="164" fontId="0" fillId="4" borderId="10" xfId="1" applyNumberFormat="1" applyFont="1" applyFill="1" applyBorder="1" applyAlignment="1">
      <alignment horizontal="center"/>
    </xf>
    <xf numFmtId="0" fontId="6" fillId="2" borderId="4" xfId="0" applyFont="1" applyFill="1" applyBorder="1"/>
    <xf numFmtId="164" fontId="6" fillId="2" borderId="1" xfId="1" applyNumberFormat="1" applyFont="1" applyFill="1" applyBorder="1"/>
    <xf numFmtId="165" fontId="0" fillId="3" borderId="1" xfId="2" applyNumberFormat="1" applyFont="1" applyFill="1" applyBorder="1"/>
    <xf numFmtId="165" fontId="0" fillId="10" borderId="1" xfId="2" applyNumberFormat="1" applyFont="1" applyFill="1" applyBorder="1"/>
    <xf numFmtId="165" fontId="0" fillId="4" borderId="1" xfId="2" applyNumberFormat="1" applyFont="1" applyFill="1" applyBorder="1"/>
    <xf numFmtId="165" fontId="0" fillId="4" borderId="5" xfId="2" applyNumberFormat="1" applyFont="1" applyFill="1" applyBorder="1"/>
    <xf numFmtId="165" fontId="0" fillId="3" borderId="20" xfId="2" applyNumberFormat="1" applyFont="1" applyFill="1" applyBorder="1"/>
    <xf numFmtId="165" fontId="0" fillId="10" borderId="20" xfId="0" applyNumberFormat="1" applyFill="1" applyBorder="1"/>
    <xf numFmtId="165" fontId="0" fillId="4" borderId="20" xfId="2" applyNumberFormat="1" applyFont="1" applyFill="1" applyBorder="1"/>
    <xf numFmtId="165" fontId="0" fillId="4" borderId="10" xfId="2" applyNumberFormat="1" applyFont="1" applyFill="1" applyBorder="1"/>
    <xf numFmtId="164" fontId="0" fillId="3" borderId="9" xfId="1" applyNumberFormat="1" applyFont="1" applyFill="1" applyBorder="1" applyAlignment="1">
      <alignment horizontal="right"/>
    </xf>
    <xf numFmtId="165" fontId="0" fillId="3" borderId="4" xfId="2" applyNumberFormat="1" applyFont="1" applyFill="1" applyBorder="1"/>
    <xf numFmtId="164" fontId="0" fillId="10" borderId="9" xfId="1" applyNumberFormat="1" applyFont="1" applyFill="1" applyBorder="1"/>
    <xf numFmtId="165" fontId="0" fillId="10" borderId="4" xfId="2" applyNumberFormat="1" applyFont="1" applyFill="1" applyBorder="1"/>
    <xf numFmtId="164" fontId="0" fillId="4" borderId="9" xfId="1" applyNumberFormat="1" applyFont="1" applyFill="1" applyBorder="1"/>
    <xf numFmtId="165" fontId="0" fillId="4" borderId="4" xfId="2" applyNumberFormat="1" applyFont="1" applyFill="1" applyBorder="1"/>
    <xf numFmtId="165" fontId="0" fillId="3" borderId="9" xfId="2" applyNumberFormat="1" applyFont="1" applyFill="1" applyBorder="1"/>
    <xf numFmtId="165" fontId="0" fillId="10" borderId="9" xfId="0" applyNumberFormat="1" applyFill="1" applyBorder="1"/>
    <xf numFmtId="165" fontId="0" fillId="4" borderId="9" xfId="2" applyNumberFormat="1" applyFont="1" applyFill="1" applyBorder="1"/>
    <xf numFmtId="9" fontId="6" fillId="2" borderId="12" xfId="2" applyFont="1" applyFill="1" applyBorder="1" applyAlignment="1">
      <alignment horizontal="center"/>
    </xf>
    <xf numFmtId="0" fontId="17" fillId="8" borderId="8" xfId="3" applyFont="1" applyFill="1" applyBorder="1" applyAlignment="1">
      <alignment wrapText="1"/>
    </xf>
    <xf numFmtId="0" fontId="0" fillId="0" borderId="0" xfId="0" applyAlignment="1">
      <alignment vertical="justify"/>
    </xf>
    <xf numFmtId="0" fontId="11" fillId="8" borderId="0" xfId="0" applyFont="1" applyFill="1" applyAlignment="1">
      <alignment vertical="center" wrapText="1"/>
    </xf>
    <xf numFmtId="164" fontId="0" fillId="10" borderId="20" xfId="1" applyNumberFormat="1" applyFont="1" applyFill="1" applyBorder="1" applyAlignment="1">
      <alignment horizontal="right" indent="1"/>
    </xf>
    <xf numFmtId="0" fontId="5" fillId="9" borderId="25" xfId="0" applyFont="1" applyFill="1" applyBorder="1"/>
    <xf numFmtId="0" fontId="0" fillId="0" borderId="27" xfId="0" applyBorder="1" applyProtection="1">
      <protection locked="0"/>
    </xf>
    <xf numFmtId="0" fontId="6" fillId="0" borderId="28" xfId="0" applyFont="1" applyBorder="1" applyAlignment="1">
      <alignment horizontal="center"/>
    </xf>
    <xf numFmtId="37" fontId="0" fillId="0" borderId="26" xfId="1" applyNumberFormat="1" applyFont="1" applyBorder="1" applyProtection="1">
      <protection locked="0"/>
    </xf>
    <xf numFmtId="0" fontId="0" fillId="0" borderId="26" xfId="0" applyBorder="1" applyProtection="1">
      <protection locked="0"/>
    </xf>
    <xf numFmtId="0" fontId="5" fillId="9" borderId="29" xfId="0" applyFont="1" applyFill="1" applyBorder="1" applyAlignment="1">
      <alignment horizontal="center" wrapText="1"/>
    </xf>
    <xf numFmtId="0" fontId="5" fillId="9" borderId="21" xfId="0" applyFont="1" applyFill="1" applyBorder="1" applyAlignment="1">
      <alignment horizontal="right" wrapText="1" indent="1"/>
    </xf>
    <xf numFmtId="0" fontId="5" fillId="9" borderId="30" xfId="0" applyFont="1" applyFill="1" applyBorder="1" applyAlignment="1">
      <alignment horizontal="right" wrapText="1" indent="1"/>
    </xf>
    <xf numFmtId="0" fontId="5" fillId="9" borderId="14" xfId="0" applyFont="1" applyFill="1" applyBorder="1" applyAlignment="1">
      <alignment horizontal="right" wrapText="1" indent="1"/>
    </xf>
    <xf numFmtId="0" fontId="5" fillId="9" borderId="15" xfId="0" applyFont="1" applyFill="1" applyBorder="1" applyAlignment="1">
      <alignment horizontal="right" wrapText="1" indent="1"/>
    </xf>
    <xf numFmtId="0" fontId="0" fillId="0" borderId="4" xfId="0" applyBorder="1"/>
    <xf numFmtId="0" fontId="15" fillId="0" borderId="5" xfId="0" applyFont="1" applyBorder="1" applyAlignment="1">
      <alignment horizontal="center"/>
    </xf>
    <xf numFmtId="0" fontId="5" fillId="9" borderId="16" xfId="0" applyFont="1" applyFill="1" applyBorder="1"/>
    <xf numFmtId="0" fontId="5" fillId="9" borderId="14" xfId="0" applyFont="1" applyFill="1" applyBorder="1" applyAlignment="1">
      <alignment vertical="center" wrapText="1"/>
    </xf>
    <xf numFmtId="0" fontId="5" fillId="9" borderId="31" xfId="0" applyFont="1" applyFill="1" applyBorder="1" applyAlignment="1">
      <alignment horizontal="right" wrapText="1" indent="1"/>
    </xf>
    <xf numFmtId="0" fontId="0" fillId="0" borderId="32" xfId="0" applyBorder="1" applyProtection="1">
      <protection locked="0"/>
    </xf>
    <xf numFmtId="37" fontId="0" fillId="0" borderId="33" xfId="1" applyNumberFormat="1" applyFont="1" applyBorder="1" applyProtection="1">
      <protection locked="0"/>
    </xf>
    <xf numFmtId="0" fontId="0" fillId="0" borderId="33" xfId="0" applyBorder="1" applyProtection="1">
      <protection locked="0"/>
    </xf>
    <xf numFmtId="37" fontId="0" fillId="0" borderId="34" xfId="1" applyNumberFormat="1" applyFont="1" applyBorder="1" applyProtection="1">
      <protection locked="0"/>
    </xf>
    <xf numFmtId="0" fontId="0" fillId="0" borderId="34" xfId="0" applyBorder="1" applyProtection="1">
      <protection locked="0"/>
    </xf>
    <xf numFmtId="0" fontId="5" fillId="9" borderId="35" xfId="0" applyFont="1" applyFill="1" applyBorder="1" applyAlignment="1">
      <alignment horizontal="right" wrapText="1" indent="1"/>
    </xf>
    <xf numFmtId="0" fontId="11" fillId="8" borderId="0" xfId="0" applyFont="1" applyFill="1" applyAlignment="1">
      <alignment horizontal="left" vertical="center" wrapText="1"/>
    </xf>
    <xf numFmtId="0" fontId="18" fillId="8" borderId="39" xfId="3" applyFont="1" applyFill="1" applyBorder="1" applyAlignment="1">
      <alignment vertical="center"/>
    </xf>
    <xf numFmtId="0" fontId="7" fillId="8" borderId="40" xfId="0" applyFont="1" applyFill="1" applyBorder="1" applyAlignment="1">
      <alignment vertical="center"/>
    </xf>
    <xf numFmtId="3" fontId="0" fillId="0" borderId="0" xfId="0" applyNumberFormat="1" applyAlignment="1">
      <alignment horizontal="right" wrapText="1"/>
    </xf>
    <xf numFmtId="0" fontId="7" fillId="8" borderId="41" xfId="0" applyFont="1" applyFill="1" applyBorder="1" applyAlignment="1">
      <alignment vertical="center"/>
    </xf>
    <xf numFmtId="0" fontId="4" fillId="7" borderId="43" xfId="0" applyFont="1" applyFill="1" applyBorder="1" applyAlignment="1">
      <alignment vertical="center" wrapText="1"/>
    </xf>
    <xf numFmtId="0" fontId="7" fillId="11" borderId="42" xfId="0" applyFont="1" applyFill="1" applyBorder="1" applyAlignment="1" applyProtection="1">
      <alignment horizontal="left" vertical="center" indent="1"/>
      <protection locked="0"/>
    </xf>
    <xf numFmtId="3" fontId="0" fillId="12" borderId="0" xfId="0" applyNumberFormat="1" applyFill="1"/>
    <xf numFmtId="37" fontId="0" fillId="0" borderId="29" xfId="1" applyNumberFormat="1" applyFont="1" applyBorder="1" applyProtection="1">
      <protection locked="0"/>
    </xf>
    <xf numFmtId="164" fontId="0" fillId="4" borderId="20" xfId="1" applyNumberFormat="1" applyFont="1" applyFill="1" applyBorder="1" applyAlignment="1">
      <alignment horizontal="right"/>
    </xf>
    <xf numFmtId="43" fontId="0" fillId="0" borderId="0" xfId="0" applyNumberFormat="1"/>
    <xf numFmtId="164" fontId="0" fillId="3" borderId="20" xfId="1" applyNumberFormat="1" applyFont="1" applyFill="1" applyBorder="1" applyAlignment="1">
      <alignment horizontal="right" indent="1"/>
    </xf>
    <xf numFmtId="164" fontId="0" fillId="4" borderId="10" xfId="1" applyNumberFormat="1" applyFont="1" applyFill="1" applyBorder="1" applyAlignment="1">
      <alignment horizontal="right" indent="1"/>
    </xf>
    <xf numFmtId="165" fontId="0" fillId="6" borderId="13" xfId="2" applyNumberFormat="1" applyFont="1" applyFill="1" applyBorder="1" applyAlignment="1" applyProtection="1">
      <alignment horizontal="right" indent="1"/>
    </xf>
    <xf numFmtId="165" fontId="0" fillId="6" borderId="12" xfId="2" applyNumberFormat="1" applyFont="1" applyFill="1" applyBorder="1" applyAlignment="1" applyProtection="1">
      <alignment horizontal="right" indent="1"/>
    </xf>
    <xf numFmtId="165" fontId="0" fillId="6" borderId="13" xfId="2" applyNumberFormat="1" applyFont="1" applyFill="1" applyBorder="1" applyAlignment="1" applyProtection="1">
      <alignment horizontal="right" indent="1"/>
      <protection locked="0"/>
    </xf>
    <xf numFmtId="0" fontId="0" fillId="8" borderId="41" xfId="0" applyFill="1" applyBorder="1"/>
    <xf numFmtId="0" fontId="0" fillId="8" borderId="45" xfId="0" applyFill="1" applyBorder="1"/>
    <xf numFmtId="164" fontId="0" fillId="4" borderId="20" xfId="1" applyNumberFormat="1" applyFont="1" applyFill="1" applyBorder="1" applyAlignment="1">
      <alignment horizontal="right" indent="1"/>
    </xf>
    <xf numFmtId="0" fontId="0" fillId="0" borderId="46" xfId="0" applyBorder="1" applyProtection="1">
      <protection locked="0"/>
    </xf>
    <xf numFmtId="0" fontId="0" fillId="0" borderId="47" xfId="0" applyBorder="1" applyProtection="1">
      <protection locked="0"/>
    </xf>
    <xf numFmtId="0" fontId="21" fillId="9" borderId="30" xfId="0" applyFont="1" applyFill="1" applyBorder="1" applyAlignment="1">
      <alignment horizontal="right" wrapText="1" indent="1"/>
    </xf>
    <xf numFmtId="3" fontId="0" fillId="0" borderId="0" xfId="1" applyNumberFormat="1" applyFont="1"/>
    <xf numFmtId="0" fontId="20" fillId="8" borderId="14" xfId="3" applyFont="1" applyFill="1" applyBorder="1" applyAlignment="1">
      <alignment horizontal="center" vertical="center" wrapText="1"/>
    </xf>
    <xf numFmtId="0" fontId="19" fillId="8" borderId="14"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1" fillId="8" borderId="16" xfId="0" applyFont="1" applyFill="1" applyBorder="1" applyAlignment="1">
      <alignment horizontal="left" vertical="center" wrapText="1" indent="2"/>
    </xf>
    <xf numFmtId="0" fontId="11" fillId="8" borderId="14" xfId="0" applyFont="1" applyFill="1" applyBorder="1" applyAlignment="1">
      <alignment horizontal="left" vertical="center" wrapText="1" indent="2"/>
    </xf>
    <xf numFmtId="0" fontId="1" fillId="10" borderId="2" xfId="0" applyFont="1" applyFill="1" applyBorder="1" applyAlignment="1">
      <alignment horizontal="center" vertical="center"/>
    </xf>
    <xf numFmtId="0" fontId="1" fillId="10" borderId="8" xfId="0" applyFont="1" applyFill="1" applyBorder="1" applyAlignment="1">
      <alignment horizontal="center" vertical="center"/>
    </xf>
    <xf numFmtId="0" fontId="1" fillId="10" borderId="3"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3" xfId="0" applyFont="1" applyFill="1" applyBorder="1" applyAlignment="1">
      <alignment horizontal="center" vertical="center"/>
    </xf>
    <xf numFmtId="0" fontId="0" fillId="2" borderId="17" xfId="1" applyNumberFormat="1" applyFont="1" applyFill="1" applyBorder="1" applyAlignment="1">
      <alignment horizontal="left" indent="1"/>
    </xf>
    <xf numFmtId="0" fontId="0" fillId="2" borderId="18" xfId="1" applyNumberFormat="1" applyFont="1" applyFill="1" applyBorder="1" applyAlignment="1">
      <alignment horizontal="left" indent="1"/>
    </xf>
    <xf numFmtId="0" fontId="0" fillId="2" borderId="11" xfId="1" applyNumberFormat="1" applyFont="1" applyFill="1" applyBorder="1" applyAlignment="1">
      <alignment horizontal="left" indent="1"/>
    </xf>
    <xf numFmtId="0" fontId="0" fillId="2" borderId="12" xfId="1" applyNumberFormat="1" applyFont="1" applyFill="1" applyBorder="1" applyAlignment="1">
      <alignment horizontal="left" indent="1"/>
    </xf>
    <xf numFmtId="0" fontId="1" fillId="2" borderId="2" xfId="0" applyFont="1" applyFill="1" applyBorder="1" applyAlignment="1">
      <alignment horizontal="left" vertical="center" indent="1"/>
    </xf>
    <xf numFmtId="0" fontId="1" fillId="2" borderId="3" xfId="0" applyFont="1" applyFill="1" applyBorder="1" applyAlignment="1">
      <alignment horizontal="left" vertical="center" inden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11" fillId="8" borderId="8" xfId="0" applyFont="1" applyFill="1" applyBorder="1" applyAlignment="1">
      <alignment horizontal="left" vertical="center" wrapText="1" indent="1"/>
    </xf>
    <xf numFmtId="0" fontId="11" fillId="8" borderId="41" xfId="0" applyFont="1" applyFill="1" applyBorder="1" applyAlignment="1">
      <alignment horizontal="left" vertical="center" wrapText="1" indent="1"/>
    </xf>
    <xf numFmtId="0" fontId="0" fillId="2" borderId="9" xfId="1" applyNumberFormat="1" applyFont="1" applyFill="1" applyBorder="1" applyAlignment="1">
      <alignment horizontal="left" indent="1"/>
    </xf>
    <xf numFmtId="0" fontId="0" fillId="2" borderId="20" xfId="1" applyNumberFormat="1" applyFont="1" applyFill="1" applyBorder="1" applyAlignment="1">
      <alignment horizontal="left" indent="1"/>
    </xf>
    <xf numFmtId="0" fontId="1" fillId="2" borderId="24" xfId="0" applyFont="1" applyFill="1" applyBorder="1" applyAlignment="1">
      <alignment horizontal="left" vertical="center" indent="1"/>
    </xf>
    <xf numFmtId="0" fontId="1" fillId="2" borderId="22" xfId="0" applyFont="1" applyFill="1" applyBorder="1" applyAlignment="1">
      <alignment horizontal="left" vertical="center" indent="1"/>
    </xf>
    <xf numFmtId="0" fontId="1" fillId="3" borderId="22" xfId="0" applyFont="1" applyFill="1" applyBorder="1" applyAlignment="1">
      <alignment horizontal="center" vertical="center"/>
    </xf>
    <xf numFmtId="0" fontId="1" fillId="10" borderId="21" xfId="0" applyFont="1" applyFill="1" applyBorder="1" applyAlignment="1">
      <alignment horizontal="center" vertical="center"/>
    </xf>
    <xf numFmtId="0" fontId="1" fillId="10" borderId="38" xfId="0" applyFont="1" applyFill="1" applyBorder="1" applyAlignment="1">
      <alignment horizontal="center" vertical="center"/>
    </xf>
    <xf numFmtId="0" fontId="11" fillId="8" borderId="44" xfId="0" applyFont="1" applyFill="1" applyBorder="1" applyAlignment="1">
      <alignment horizontal="left" vertical="center" wrapText="1" indent="1"/>
    </xf>
    <xf numFmtId="0" fontId="11" fillId="8" borderId="22" xfId="0" applyFont="1" applyFill="1" applyBorder="1" applyAlignment="1">
      <alignment horizontal="left" vertical="center" wrapText="1" indent="1"/>
    </xf>
    <xf numFmtId="0" fontId="11" fillId="8" borderId="36" xfId="0" applyFont="1" applyFill="1" applyBorder="1" applyAlignment="1">
      <alignment horizontal="left" vertical="center" wrapText="1" indent="1"/>
    </xf>
    <xf numFmtId="0" fontId="11" fillId="8" borderId="23" xfId="0" applyFont="1" applyFill="1" applyBorder="1" applyAlignment="1">
      <alignment horizontal="left" vertical="center" wrapText="1" indent="1"/>
    </xf>
    <xf numFmtId="0" fontId="11" fillId="8" borderId="37" xfId="0" applyFont="1" applyFill="1" applyBorder="1" applyAlignment="1">
      <alignment horizontal="left" vertical="center" wrapText="1" indent="1"/>
    </xf>
    <xf numFmtId="0" fontId="12" fillId="8" borderId="8" xfId="0" applyFont="1" applyFill="1" applyBorder="1" applyAlignment="1">
      <alignment horizontal="left" vertical="center" wrapText="1"/>
    </xf>
    <xf numFmtId="0" fontId="12" fillId="8" borderId="0" xfId="0" applyFont="1" applyFill="1" applyAlignment="1">
      <alignment horizontal="left" vertical="center" wrapText="1"/>
    </xf>
  </cellXfs>
  <cellStyles count="4">
    <cellStyle name="Comma" xfId="1" builtinId="3"/>
    <cellStyle name="Hyperlink" xfId="3" builtinId="8"/>
    <cellStyle name="Normal" xfId="0" builtinId="0"/>
    <cellStyle name="Percent" xfId="2" builtinId="5"/>
  </cellStyles>
  <dxfs count="2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86D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428625</xdr:colOff>
      <xdr:row>0</xdr:row>
      <xdr:rowOff>838200</xdr:rowOff>
    </xdr:from>
    <xdr:to>
      <xdr:col>12</xdr:col>
      <xdr:colOff>38100</xdr:colOff>
      <xdr:row>0</xdr:row>
      <xdr:rowOff>1810755</xdr:rowOff>
    </xdr:to>
    <xdr:pic>
      <xdr:nvPicPr>
        <xdr:cNvPr id="2" name="Picture 1">
          <a:extLst>
            <a:ext uri="{FF2B5EF4-FFF2-40B4-BE49-F238E27FC236}">
              <a16:creationId xmlns:a16="http://schemas.microsoft.com/office/drawing/2014/main" id="{B072CC52-7662-4152-90AB-F6E4B6E46B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2525" y="838200"/>
          <a:ext cx="1171575" cy="972555"/>
        </a:xfrm>
        <a:prstGeom prst="rect">
          <a:avLst/>
        </a:prstGeom>
      </xdr:spPr>
    </xdr:pic>
    <xdr:clientData/>
  </xdr:twoCellAnchor>
  <xdr:twoCellAnchor editAs="oneCell">
    <xdr:from>
      <xdr:col>10</xdr:col>
      <xdr:colOff>28575</xdr:colOff>
      <xdr:row>0</xdr:row>
      <xdr:rowOff>490536</xdr:rowOff>
    </xdr:from>
    <xdr:to>
      <xdr:col>12</xdr:col>
      <xdr:colOff>238124</xdr:colOff>
      <xdr:row>0</xdr:row>
      <xdr:rowOff>756284</xdr:rowOff>
    </xdr:to>
    <xdr:pic>
      <xdr:nvPicPr>
        <xdr:cNvPr id="3" name="Picture 2">
          <a:extLst>
            <a:ext uri="{FF2B5EF4-FFF2-40B4-BE49-F238E27FC236}">
              <a16:creationId xmlns:a16="http://schemas.microsoft.com/office/drawing/2014/main" id="{CDD3CB5C-9DC6-47C9-B8F2-05C6C34624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72475" y="490536"/>
          <a:ext cx="1771649" cy="265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38100</xdr:colOff>
      <xdr:row>0</xdr:row>
      <xdr:rowOff>438150</xdr:rowOff>
    </xdr:from>
    <xdr:to>
      <xdr:col>15</xdr:col>
      <xdr:colOff>438150</xdr:colOff>
      <xdr:row>1</xdr:row>
      <xdr:rowOff>658230</xdr:rowOff>
    </xdr:to>
    <xdr:pic>
      <xdr:nvPicPr>
        <xdr:cNvPr id="3" name="Picture 2">
          <a:extLst>
            <a:ext uri="{FF2B5EF4-FFF2-40B4-BE49-F238E27FC236}">
              <a16:creationId xmlns:a16="http://schemas.microsoft.com/office/drawing/2014/main" id="{5C4FB28B-005C-4AF8-B51C-532BAD3EEB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438150"/>
          <a:ext cx="1171575" cy="972555"/>
        </a:xfrm>
        <a:prstGeom prst="rect">
          <a:avLst/>
        </a:prstGeom>
      </xdr:spPr>
    </xdr:pic>
    <xdr:clientData/>
  </xdr:twoCellAnchor>
  <xdr:twoCellAnchor editAs="oneCell">
    <xdr:from>
      <xdr:col>11</xdr:col>
      <xdr:colOff>200025</xdr:colOff>
      <xdr:row>1</xdr:row>
      <xdr:rowOff>261936</xdr:rowOff>
    </xdr:from>
    <xdr:to>
      <xdr:col>13</xdr:col>
      <xdr:colOff>409574</xdr:colOff>
      <xdr:row>1</xdr:row>
      <xdr:rowOff>527684</xdr:rowOff>
    </xdr:to>
    <xdr:pic>
      <xdr:nvPicPr>
        <xdr:cNvPr id="7" name="Picture 6">
          <a:extLst>
            <a:ext uri="{FF2B5EF4-FFF2-40B4-BE49-F238E27FC236}">
              <a16:creationId xmlns:a16="http://schemas.microsoft.com/office/drawing/2014/main" id="{B80EF282-188C-4743-B9CA-A0922F0418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15425" y="1014411"/>
          <a:ext cx="1771649" cy="265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38100</xdr:colOff>
      <xdr:row>0</xdr:row>
      <xdr:rowOff>438150</xdr:rowOff>
    </xdr:from>
    <xdr:to>
      <xdr:col>14</xdr:col>
      <xdr:colOff>438150</xdr:colOff>
      <xdr:row>1</xdr:row>
      <xdr:rowOff>658230</xdr:rowOff>
    </xdr:to>
    <xdr:pic>
      <xdr:nvPicPr>
        <xdr:cNvPr id="2" name="Picture 1">
          <a:extLst>
            <a:ext uri="{FF2B5EF4-FFF2-40B4-BE49-F238E27FC236}">
              <a16:creationId xmlns:a16="http://schemas.microsoft.com/office/drawing/2014/main" id="{7A41F693-5306-432C-A179-571D0A792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438150"/>
          <a:ext cx="1171575" cy="972555"/>
        </a:xfrm>
        <a:prstGeom prst="rect">
          <a:avLst/>
        </a:prstGeom>
      </xdr:spPr>
    </xdr:pic>
    <xdr:clientData/>
  </xdr:twoCellAnchor>
  <xdr:twoCellAnchor editAs="oneCell">
    <xdr:from>
      <xdr:col>10</xdr:col>
      <xdr:colOff>200025</xdr:colOff>
      <xdr:row>1</xdr:row>
      <xdr:rowOff>261936</xdr:rowOff>
    </xdr:from>
    <xdr:to>
      <xdr:col>12</xdr:col>
      <xdr:colOff>409574</xdr:colOff>
      <xdr:row>1</xdr:row>
      <xdr:rowOff>527684</xdr:rowOff>
    </xdr:to>
    <xdr:pic>
      <xdr:nvPicPr>
        <xdr:cNvPr id="3" name="Picture 2">
          <a:extLst>
            <a:ext uri="{FF2B5EF4-FFF2-40B4-BE49-F238E27FC236}">
              <a16:creationId xmlns:a16="http://schemas.microsoft.com/office/drawing/2014/main" id="{150B81DF-87E8-4781-9CA7-83DD2004F6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15425" y="1014411"/>
          <a:ext cx="1771649" cy="265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38100</xdr:colOff>
      <xdr:row>0</xdr:row>
      <xdr:rowOff>438150</xdr:rowOff>
    </xdr:from>
    <xdr:to>
      <xdr:col>14</xdr:col>
      <xdr:colOff>438150</xdr:colOff>
      <xdr:row>1</xdr:row>
      <xdr:rowOff>658230</xdr:rowOff>
    </xdr:to>
    <xdr:pic>
      <xdr:nvPicPr>
        <xdr:cNvPr id="2" name="Picture 1">
          <a:extLst>
            <a:ext uri="{FF2B5EF4-FFF2-40B4-BE49-F238E27FC236}">
              <a16:creationId xmlns:a16="http://schemas.microsoft.com/office/drawing/2014/main" id="{092C3472-CD64-4D33-BD52-4B2E5D6BF1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438150"/>
          <a:ext cx="1171575" cy="972555"/>
        </a:xfrm>
        <a:prstGeom prst="rect">
          <a:avLst/>
        </a:prstGeom>
      </xdr:spPr>
    </xdr:pic>
    <xdr:clientData/>
  </xdr:twoCellAnchor>
  <xdr:twoCellAnchor editAs="oneCell">
    <xdr:from>
      <xdr:col>10</xdr:col>
      <xdr:colOff>200025</xdr:colOff>
      <xdr:row>1</xdr:row>
      <xdr:rowOff>261936</xdr:rowOff>
    </xdr:from>
    <xdr:to>
      <xdr:col>12</xdr:col>
      <xdr:colOff>409574</xdr:colOff>
      <xdr:row>1</xdr:row>
      <xdr:rowOff>527684</xdr:rowOff>
    </xdr:to>
    <xdr:pic>
      <xdr:nvPicPr>
        <xdr:cNvPr id="3" name="Picture 2">
          <a:extLst>
            <a:ext uri="{FF2B5EF4-FFF2-40B4-BE49-F238E27FC236}">
              <a16:creationId xmlns:a16="http://schemas.microsoft.com/office/drawing/2014/main" id="{038A8247-E103-4A00-B79E-696A53A534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15425" y="1014411"/>
          <a:ext cx="1771649" cy="2657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38100</xdr:colOff>
      <xdr:row>0</xdr:row>
      <xdr:rowOff>438150</xdr:rowOff>
    </xdr:from>
    <xdr:to>
      <xdr:col>14</xdr:col>
      <xdr:colOff>438150</xdr:colOff>
      <xdr:row>1</xdr:row>
      <xdr:rowOff>658230</xdr:rowOff>
    </xdr:to>
    <xdr:pic>
      <xdr:nvPicPr>
        <xdr:cNvPr id="2" name="Picture 1">
          <a:extLst>
            <a:ext uri="{FF2B5EF4-FFF2-40B4-BE49-F238E27FC236}">
              <a16:creationId xmlns:a16="http://schemas.microsoft.com/office/drawing/2014/main" id="{883C7160-16D0-4FAF-A48D-9650C844F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00" y="438150"/>
          <a:ext cx="1171575" cy="972555"/>
        </a:xfrm>
        <a:prstGeom prst="rect">
          <a:avLst/>
        </a:prstGeom>
      </xdr:spPr>
    </xdr:pic>
    <xdr:clientData/>
  </xdr:twoCellAnchor>
  <xdr:twoCellAnchor editAs="oneCell">
    <xdr:from>
      <xdr:col>10</xdr:col>
      <xdr:colOff>200025</xdr:colOff>
      <xdr:row>1</xdr:row>
      <xdr:rowOff>261936</xdr:rowOff>
    </xdr:from>
    <xdr:to>
      <xdr:col>12</xdr:col>
      <xdr:colOff>409574</xdr:colOff>
      <xdr:row>1</xdr:row>
      <xdr:rowOff>527684</xdr:rowOff>
    </xdr:to>
    <xdr:pic>
      <xdr:nvPicPr>
        <xdr:cNvPr id="3" name="Picture 2">
          <a:extLst>
            <a:ext uri="{FF2B5EF4-FFF2-40B4-BE49-F238E27FC236}">
              <a16:creationId xmlns:a16="http://schemas.microsoft.com/office/drawing/2014/main" id="{9376C889-B64A-4DC6-A7B3-9858873C41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58300" y="1014411"/>
          <a:ext cx="1771649" cy="2657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PDEC\Diane\Civil%20Rights%20Audit%20(HR)\Parity%20Calculator\IFAS%20Parity%20Calculator_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m Calculator"/>
      <sheetName val="County-District Calculator"/>
      <sheetName val="Ag Producers Calculator"/>
      <sheetName val="2020 Census - Race &amp; Ethnicity"/>
      <sheetName val="ACS 2015-19 - Gender"/>
      <sheetName val="2017 Ag Census"/>
      <sheetName val="2021 Census - Age 5-19"/>
    </sheetNames>
    <sheetDataSet>
      <sheetData sheetId="0">
        <row r="4">
          <cell r="C4">
            <v>0</v>
          </cell>
          <cell r="D4">
            <v>0</v>
          </cell>
          <cell r="E4">
            <v>0</v>
          </cell>
          <cell r="F4">
            <v>0</v>
          </cell>
          <cell r="G4">
            <v>0</v>
          </cell>
          <cell r="H4">
            <v>0</v>
          </cell>
          <cell r="I4">
            <v>0</v>
          </cell>
          <cell r="J4">
            <v>0</v>
          </cell>
          <cell r="K4">
            <v>0</v>
          </cell>
          <cell r="L4">
            <v>0</v>
          </cell>
          <cell r="M4">
            <v>0</v>
          </cell>
          <cell r="N4">
            <v>0</v>
          </cell>
          <cell r="O4">
            <v>0</v>
          </cell>
        </row>
        <row r="7">
          <cell r="P7">
            <v>1</v>
          </cell>
          <cell r="Q7">
            <v>1</v>
          </cell>
          <cell r="R7">
            <v>1</v>
          </cell>
        </row>
      </sheetData>
      <sheetData sheetId="1"/>
      <sheetData sheetId="2"/>
      <sheetData sheetId="3"/>
      <sheetData sheetId="4"/>
      <sheetData sheetId="5">
        <row r="2">
          <cell r="A2" t="str">
            <v>Florida</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CEBB-0EE5-4A85-BE33-3EBC21190C06}">
  <sheetPr>
    <pageSetUpPr fitToPage="1"/>
  </sheetPr>
  <dimension ref="A1:Z22"/>
  <sheetViews>
    <sheetView tabSelected="1" workbookViewId="0">
      <selection sqref="A1:G1"/>
    </sheetView>
  </sheetViews>
  <sheetFormatPr defaultRowHeight="15" x14ac:dyDescent="0.25"/>
  <cols>
    <col min="1" max="1" width="42.42578125" customWidth="1"/>
    <col min="2" max="2" width="13.5703125" customWidth="1"/>
    <col min="3" max="3" width="8.42578125" customWidth="1"/>
    <col min="4" max="5" width="9.28515625" bestFit="1" customWidth="1"/>
    <col min="6" max="6" width="9.28515625" customWidth="1"/>
    <col min="7" max="7" width="10.28515625" bestFit="1" customWidth="1"/>
    <col min="8" max="8" width="11.85546875" bestFit="1" customWidth="1"/>
    <col min="9" max="9" width="11.85546875" customWidth="1"/>
    <col min="10" max="10" width="10.7109375" bestFit="1" customWidth="1"/>
    <col min="11" max="13" width="11.7109375" customWidth="1"/>
    <col min="14" max="16" width="9.7109375" customWidth="1"/>
    <col min="17" max="17" width="10.85546875" customWidth="1"/>
    <col min="18" max="18" width="14.28515625" hidden="1" customWidth="1"/>
    <col min="19" max="20" width="9.140625" hidden="1" customWidth="1"/>
    <col min="21" max="23" width="9.140625" customWidth="1"/>
  </cols>
  <sheetData>
    <row r="1" spans="1:26" ht="156.75" customHeight="1" thickBot="1" x14ac:dyDescent="0.4">
      <c r="A1" s="130" t="s">
        <v>125</v>
      </c>
      <c r="B1" s="131"/>
      <c r="C1" s="131"/>
      <c r="D1" s="131"/>
      <c r="E1" s="131"/>
      <c r="F1" s="131"/>
      <c r="G1" s="131"/>
      <c r="H1" s="28"/>
      <c r="I1" s="28"/>
      <c r="J1" s="79"/>
      <c r="K1" s="28"/>
      <c r="L1" s="28"/>
      <c r="M1" s="22"/>
      <c r="N1" s="127" t="str">
        <f>HYPERLINK("https://pdec.ifas.ufl.edu/workload/CalculatingParityTraining.pptx","Need help?")</f>
        <v>Need help?</v>
      </c>
      <c r="O1" s="128"/>
      <c r="P1" s="128"/>
      <c r="Q1" s="129"/>
      <c r="R1" s="21"/>
    </row>
    <row r="2" spans="1:26" ht="67.5" customHeight="1" thickBot="1" x14ac:dyDescent="0.3">
      <c r="A2" s="142" t="s">
        <v>95</v>
      </c>
      <c r="B2" s="143"/>
      <c r="C2" s="144" t="s">
        <v>6</v>
      </c>
      <c r="D2" s="145"/>
      <c r="E2" s="145"/>
      <c r="F2" s="145"/>
      <c r="G2" s="145"/>
      <c r="H2" s="145"/>
      <c r="I2" s="145"/>
      <c r="J2" s="145"/>
      <c r="K2" s="132" t="s">
        <v>10</v>
      </c>
      <c r="L2" s="133"/>
      <c r="M2" s="134"/>
      <c r="N2" s="135" t="s">
        <v>7</v>
      </c>
      <c r="O2" s="136"/>
      <c r="P2" s="136"/>
      <c r="Q2" s="137"/>
      <c r="Z2" s="80"/>
    </row>
    <row r="3" spans="1:26" ht="69.75" customHeight="1" thickBot="1" x14ac:dyDescent="0.3">
      <c r="A3" s="95" t="s">
        <v>4</v>
      </c>
      <c r="B3" s="96" t="s">
        <v>111</v>
      </c>
      <c r="C3" s="97" t="s">
        <v>2</v>
      </c>
      <c r="D3" s="91" t="s">
        <v>3</v>
      </c>
      <c r="E3" s="91" t="s">
        <v>1</v>
      </c>
      <c r="F3" s="91" t="s">
        <v>5</v>
      </c>
      <c r="G3" s="91" t="s">
        <v>0</v>
      </c>
      <c r="H3" s="91" t="s">
        <v>109</v>
      </c>
      <c r="I3" s="91" t="s">
        <v>127</v>
      </c>
      <c r="J3" s="91" t="s">
        <v>117</v>
      </c>
      <c r="K3" s="97" t="s">
        <v>11</v>
      </c>
      <c r="L3" s="91" t="s">
        <v>101</v>
      </c>
      <c r="M3" s="91" t="s">
        <v>117</v>
      </c>
      <c r="N3" s="97" t="s">
        <v>8</v>
      </c>
      <c r="O3" s="91" t="s">
        <v>9</v>
      </c>
      <c r="P3" s="91" t="s">
        <v>127</v>
      </c>
      <c r="Q3" s="92" t="s">
        <v>117</v>
      </c>
    </row>
    <row r="4" spans="1:26" ht="24.95" customHeight="1" x14ac:dyDescent="0.25">
      <c r="A4" s="93" t="s">
        <v>4</v>
      </c>
      <c r="B4" s="94" t="str">
        <f>IF(AND(R4=S4,S4=T4),"ok","not ok")</f>
        <v>ok</v>
      </c>
      <c r="C4" s="32"/>
      <c r="D4" s="33"/>
      <c r="E4" s="33"/>
      <c r="F4" s="33"/>
      <c r="G4" s="33"/>
      <c r="H4" s="33"/>
      <c r="I4" s="33"/>
      <c r="J4" s="101"/>
      <c r="K4" s="40"/>
      <c r="L4" s="40"/>
      <c r="M4" s="102"/>
      <c r="N4" s="40"/>
      <c r="O4" s="40"/>
      <c r="P4" s="40"/>
      <c r="Q4" s="34"/>
      <c r="R4">
        <f>SUM(Race_ck2)</f>
        <v>0</v>
      </c>
      <c r="S4">
        <f>SUM(Ethnicity_ck2)</f>
        <v>0</v>
      </c>
      <c r="T4">
        <f>SUM(gender_ck2)</f>
        <v>0</v>
      </c>
    </row>
    <row r="5" spans="1:26" ht="6" customHeight="1" x14ac:dyDescent="0.25">
      <c r="A5" s="23"/>
      <c r="B5" s="24"/>
      <c r="C5" s="8"/>
      <c r="D5" s="8"/>
      <c r="E5" s="8"/>
      <c r="F5" s="8"/>
      <c r="G5" s="8"/>
      <c r="H5" s="8"/>
      <c r="I5" s="8"/>
      <c r="J5" s="8"/>
      <c r="K5" s="8"/>
      <c r="L5" s="8"/>
      <c r="M5" s="8"/>
      <c r="N5" s="8"/>
      <c r="O5" s="8"/>
      <c r="P5" s="8"/>
      <c r="Q5" s="10"/>
    </row>
    <row r="6" spans="1:26" ht="21.75" customHeight="1" x14ac:dyDescent="0.3">
      <c r="A6" s="11" t="s">
        <v>103</v>
      </c>
      <c r="B6" s="12" t="s">
        <v>105</v>
      </c>
      <c r="C6" s="9"/>
      <c r="D6" s="9"/>
      <c r="E6" s="9"/>
      <c r="F6" s="9"/>
      <c r="G6" s="9"/>
      <c r="H6" s="9"/>
      <c r="I6" s="9"/>
      <c r="J6" s="9"/>
      <c r="K6" s="9"/>
      <c r="L6" s="9"/>
      <c r="M6" s="9"/>
      <c r="N6" s="9"/>
      <c r="O6" s="9"/>
      <c r="P6" s="9"/>
      <c r="Q6" s="13"/>
    </row>
    <row r="7" spans="1:26" ht="24.95" customHeight="1" x14ac:dyDescent="0.25">
      <c r="A7" s="27" t="s">
        <v>102</v>
      </c>
      <c r="B7" s="78" t="str">
        <f>IF(AND(race_ck=100%,ethnicity_ck=100%,gender_ck=100%),"ok","not ok")</f>
        <v>ok</v>
      </c>
      <c r="C7" s="29">
        <v>0.15</v>
      </c>
      <c r="D7" s="30">
        <v>0.15</v>
      </c>
      <c r="E7" s="30">
        <v>0.15</v>
      </c>
      <c r="F7" s="30">
        <v>0.15</v>
      </c>
      <c r="G7" s="30">
        <v>0.15</v>
      </c>
      <c r="H7" s="30">
        <v>0.15</v>
      </c>
      <c r="I7" s="30">
        <v>0.1</v>
      </c>
      <c r="J7" s="119" t="s">
        <v>108</v>
      </c>
      <c r="K7" s="30">
        <v>0.5</v>
      </c>
      <c r="L7" s="30">
        <v>0.5</v>
      </c>
      <c r="M7" s="117" t="s">
        <v>108</v>
      </c>
      <c r="N7" s="30">
        <v>0.5</v>
      </c>
      <c r="O7" s="30">
        <v>0.5</v>
      </c>
      <c r="P7" s="118" t="s">
        <v>108</v>
      </c>
      <c r="Q7" s="117" t="s">
        <v>108</v>
      </c>
      <c r="R7" s="31">
        <f>SUM(C7:I7)</f>
        <v>1</v>
      </c>
      <c r="S7" s="31">
        <f>SUM(K7:L7)</f>
        <v>1</v>
      </c>
      <c r="T7" s="31">
        <f>SUM(N7:O7)</f>
        <v>1</v>
      </c>
    </row>
    <row r="8" spans="1:26" ht="6" customHeight="1" x14ac:dyDescent="0.25">
      <c r="A8" s="23"/>
      <c r="B8" s="24"/>
      <c r="C8" s="8"/>
      <c r="D8" s="8"/>
      <c r="E8" s="8"/>
      <c r="F8" s="8"/>
      <c r="G8" s="8"/>
      <c r="H8" s="8"/>
      <c r="I8" s="8"/>
      <c r="J8" s="8"/>
      <c r="K8" s="8"/>
      <c r="L8" s="8"/>
      <c r="M8" s="8"/>
      <c r="N8" s="8"/>
      <c r="O8" s="8"/>
      <c r="P8" s="8"/>
      <c r="Q8" s="10"/>
    </row>
    <row r="9" spans="1:26" ht="21.75" customHeight="1" x14ac:dyDescent="0.3">
      <c r="A9" s="11" t="s">
        <v>97</v>
      </c>
      <c r="B9" s="12"/>
      <c r="C9" s="9"/>
      <c r="D9" s="9"/>
      <c r="E9" s="9"/>
      <c r="F9" s="9"/>
      <c r="G9" s="9"/>
      <c r="H9" s="9"/>
      <c r="I9" s="9"/>
      <c r="J9" s="9"/>
      <c r="K9" s="9"/>
      <c r="L9" s="9"/>
      <c r="M9" s="9"/>
      <c r="N9" s="9"/>
      <c r="O9" s="9"/>
      <c r="P9" s="9"/>
      <c r="Q9" s="13"/>
    </row>
    <row r="10" spans="1:26" ht="20.100000000000001" customHeight="1" x14ac:dyDescent="0.25">
      <c r="A10" s="140" t="str">
        <f>(A4)</f>
        <v>Program Title</v>
      </c>
      <c r="B10" s="141"/>
      <c r="C10" s="49" t="e">
        <f t="shared" ref="C10:I10" si="0">SUM(C4)/($C4+$D4+$E4+$F4+$G4+$H4+$I4)</f>
        <v>#DIV/0!</v>
      </c>
      <c r="D10" s="41" t="e">
        <f t="shared" si="0"/>
        <v>#DIV/0!</v>
      </c>
      <c r="E10" s="41" t="e">
        <f t="shared" si="0"/>
        <v>#DIV/0!</v>
      </c>
      <c r="F10" s="41" t="e">
        <f t="shared" si="0"/>
        <v>#DIV/0!</v>
      </c>
      <c r="G10" s="41" t="e">
        <f t="shared" si="0"/>
        <v>#DIV/0!</v>
      </c>
      <c r="H10" s="41" t="e">
        <f t="shared" si="0"/>
        <v>#DIV/0!</v>
      </c>
      <c r="I10" s="41" t="e">
        <f t="shared" si="0"/>
        <v>#DIV/0!</v>
      </c>
      <c r="J10" s="41"/>
      <c r="K10" s="50" t="e">
        <f>SUM(K4)/($K4+$L4)</f>
        <v>#DIV/0!</v>
      </c>
      <c r="L10" s="42" t="e">
        <f>SUM(L4)/($K4+$L4)</f>
        <v>#DIV/0!</v>
      </c>
      <c r="M10" s="42"/>
      <c r="N10" s="51" t="e">
        <f>SUM(N4)/($N4+$O4)</f>
        <v>#DIV/0!</v>
      </c>
      <c r="O10" s="43" t="e">
        <f>SUM(O4)/($N4+$O4)</f>
        <v>#DIV/0!</v>
      </c>
      <c r="P10" s="43"/>
      <c r="Q10" s="44"/>
    </row>
    <row r="11" spans="1:26" ht="6" customHeight="1" x14ac:dyDescent="0.25">
      <c r="A11" s="23"/>
      <c r="B11" s="24"/>
      <c r="C11" s="24"/>
      <c r="D11" s="24"/>
      <c r="E11" s="24"/>
      <c r="F11" s="24"/>
      <c r="G11" s="24"/>
      <c r="H11" s="24"/>
      <c r="I11" s="24"/>
      <c r="J11" s="24"/>
      <c r="K11" s="8"/>
      <c r="L11" s="8"/>
      <c r="M11" s="8"/>
      <c r="N11" s="8"/>
      <c r="O11" s="8"/>
      <c r="P11" s="8"/>
      <c r="Q11" s="10"/>
    </row>
    <row r="12" spans="1:26" ht="21.75" customHeight="1" x14ac:dyDescent="0.3">
      <c r="A12" s="11" t="s">
        <v>110</v>
      </c>
      <c r="B12" s="12"/>
      <c r="C12" s="9"/>
      <c r="D12" s="9"/>
      <c r="E12" s="9"/>
      <c r="F12" s="9"/>
      <c r="G12" s="9"/>
      <c r="H12" s="9"/>
      <c r="I12" s="9"/>
      <c r="J12" s="9"/>
      <c r="K12" s="9"/>
      <c r="L12" s="9"/>
      <c r="M12" s="9"/>
      <c r="N12" s="9"/>
      <c r="O12" s="9"/>
      <c r="P12" s="9"/>
      <c r="Q12" s="13"/>
    </row>
    <row r="13" spans="1:26" ht="20.100000000000001" customHeight="1" x14ac:dyDescent="0.25">
      <c r="A13" s="140" t="str">
        <f>(A4)</f>
        <v>Program Title</v>
      </c>
      <c r="B13" s="141"/>
      <c r="C13" s="49">
        <f t="shared" ref="C13:N13" si="1">IFERROR(C10/C$7,0)</f>
        <v>0</v>
      </c>
      <c r="D13" s="41">
        <f t="shared" si="1"/>
        <v>0</v>
      </c>
      <c r="E13" s="41">
        <f t="shared" si="1"/>
        <v>0</v>
      </c>
      <c r="F13" s="41">
        <f t="shared" si="1"/>
        <v>0</v>
      </c>
      <c r="G13" s="41">
        <f t="shared" si="1"/>
        <v>0</v>
      </c>
      <c r="H13" s="41">
        <f t="shared" ref="H13:I13" si="2">IFERROR(H10/H$7,0)</f>
        <v>0</v>
      </c>
      <c r="I13" s="41">
        <f t="shared" si="2"/>
        <v>0</v>
      </c>
      <c r="J13" s="41"/>
      <c r="K13" s="50">
        <f t="shared" si="1"/>
        <v>0</v>
      </c>
      <c r="L13" s="42">
        <f t="shared" ref="L13" si="3">IFERROR(L10/L$7,0)</f>
        <v>0</v>
      </c>
      <c r="M13" s="42"/>
      <c r="N13" s="51">
        <f t="shared" si="1"/>
        <v>0</v>
      </c>
      <c r="O13" s="43">
        <f t="shared" ref="O13" si="4">IFERROR(O10/O$7,0)</f>
        <v>0</v>
      </c>
      <c r="P13" s="43"/>
      <c r="Q13" s="45"/>
    </row>
    <row r="14" spans="1:26" ht="6" customHeight="1" x14ac:dyDescent="0.25">
      <c r="A14" s="23"/>
      <c r="B14" s="24"/>
      <c r="C14" s="24"/>
      <c r="D14" s="24"/>
      <c r="E14" s="24"/>
      <c r="F14" s="24"/>
      <c r="G14" s="24"/>
      <c r="H14" s="24"/>
      <c r="I14" s="24"/>
      <c r="J14" s="24"/>
      <c r="K14" s="8"/>
      <c r="L14" s="8"/>
      <c r="M14" s="8"/>
      <c r="N14" s="8"/>
      <c r="O14" s="8"/>
      <c r="P14" s="8"/>
      <c r="Q14" s="10"/>
    </row>
    <row r="15" spans="1:26" ht="21.75" customHeight="1" x14ac:dyDescent="0.3">
      <c r="A15" s="11" t="s">
        <v>99</v>
      </c>
      <c r="B15" s="12"/>
      <c r="C15" s="9"/>
      <c r="D15" s="9"/>
      <c r="E15" s="9"/>
      <c r="F15" s="9"/>
      <c r="G15" s="9"/>
      <c r="H15" s="9"/>
      <c r="I15" s="9"/>
      <c r="J15" s="9"/>
      <c r="K15" s="9"/>
      <c r="L15" s="9"/>
      <c r="M15" s="9"/>
      <c r="N15" s="9"/>
      <c r="O15" s="9"/>
      <c r="P15" s="9"/>
      <c r="Q15" s="13"/>
    </row>
    <row r="16" spans="1:26" ht="20.100000000000001" customHeight="1" thickBot="1" x14ac:dyDescent="0.3">
      <c r="A16" s="138" t="str">
        <f>(A4)</f>
        <v>Program Title</v>
      </c>
      <c r="B16" s="139"/>
      <c r="C16" s="52" t="str">
        <f t="shared" ref="C16:I16" si="5">IF(C13&gt;0.799, "yes","no")</f>
        <v>no</v>
      </c>
      <c r="D16" s="46" t="str">
        <f t="shared" si="5"/>
        <v>no</v>
      </c>
      <c r="E16" s="46" t="str">
        <f t="shared" si="5"/>
        <v>no</v>
      </c>
      <c r="F16" s="46" t="str">
        <f t="shared" si="5"/>
        <v>no</v>
      </c>
      <c r="G16" s="46" t="str">
        <f t="shared" si="5"/>
        <v>no</v>
      </c>
      <c r="H16" s="46" t="str">
        <f t="shared" si="5"/>
        <v>no</v>
      </c>
      <c r="I16" s="46" t="str">
        <f t="shared" si="5"/>
        <v>no</v>
      </c>
      <c r="J16" s="47"/>
      <c r="K16" s="52" t="str">
        <f>IF(K13&gt;0.799, "yes","no")</f>
        <v>no</v>
      </c>
      <c r="L16" s="46" t="str">
        <f>IF(L13&gt;0.799, "yes","no")</f>
        <v>no</v>
      </c>
      <c r="M16" s="47"/>
      <c r="N16" s="52" t="str">
        <f>IF(N13&gt;0.799, "yes","no")</f>
        <v>no</v>
      </c>
      <c r="O16" s="46" t="str">
        <f>IF(O13&gt;0.799, "yes","no")</f>
        <v>no</v>
      </c>
      <c r="P16" s="47"/>
      <c r="Q16" s="48"/>
    </row>
    <row r="17" spans="1:17" ht="29.25" customHeight="1" x14ac:dyDescent="0.25">
      <c r="A17" s="26" t="s">
        <v>104</v>
      </c>
      <c r="B17" s="26"/>
      <c r="C17" s="26"/>
      <c r="D17" s="26"/>
      <c r="E17" s="26"/>
      <c r="F17" s="26"/>
      <c r="G17" s="26"/>
      <c r="H17" s="26"/>
      <c r="I17" s="26"/>
      <c r="J17" s="26"/>
      <c r="K17" s="26"/>
      <c r="L17" s="26"/>
      <c r="M17" s="26"/>
      <c r="N17" s="8" t="s">
        <v>130</v>
      </c>
      <c r="O17" s="26"/>
      <c r="P17" s="26"/>
      <c r="Q17" s="26"/>
    </row>
    <row r="19" spans="1:17" x14ac:dyDescent="0.25">
      <c r="B19" s="16"/>
      <c r="C19" s="35"/>
    </row>
    <row r="20" spans="1:17" x14ac:dyDescent="0.25">
      <c r="F20" s="19"/>
      <c r="J20" s="19"/>
    </row>
    <row r="21" spans="1:17" x14ac:dyDescent="0.25">
      <c r="F21" s="19"/>
      <c r="J21" s="19"/>
    </row>
    <row r="22" spans="1:17" x14ac:dyDescent="0.25">
      <c r="F22" s="19"/>
      <c r="J22" s="19"/>
    </row>
  </sheetData>
  <sheetProtection algorithmName="SHA-512" hashValue="HYmQ6uig1d0Eccu1AiD1sCtLJRPO5PWbUdWo4e6crRNGfrrVOEEuHinbZLB250b+D3KHWHRv4tW/LY2dxXlIvQ==" saltValue="861dG/ue+d2pCMFm1kHwsA==" spinCount="100000" sheet="1" objects="1" scenarios="1"/>
  <mergeCells count="9">
    <mergeCell ref="N1:Q1"/>
    <mergeCell ref="A1:G1"/>
    <mergeCell ref="K2:M2"/>
    <mergeCell ref="N2:Q2"/>
    <mergeCell ref="A16:B16"/>
    <mergeCell ref="A10:B10"/>
    <mergeCell ref="A13:B13"/>
    <mergeCell ref="A2:B2"/>
    <mergeCell ref="C2:J2"/>
  </mergeCells>
  <conditionalFormatting sqref="B4">
    <cfRule type="cellIs" dxfId="26" priority="1" operator="equal">
      <formula>"ok"</formula>
    </cfRule>
    <cfRule type="cellIs" dxfId="25" priority="2" operator="equal">
      <formula>"not ok"</formula>
    </cfRule>
  </conditionalFormatting>
  <conditionalFormatting sqref="B7">
    <cfRule type="cellIs" dxfId="24" priority="3" operator="equal">
      <formula>"ok"</formula>
    </cfRule>
    <cfRule type="cellIs" dxfId="23" priority="4" operator="equal">
      <formula>"ok"</formula>
    </cfRule>
    <cfRule type="cellIs" dxfId="22" priority="5" operator="equal">
      <formula>"not ok"</formula>
    </cfRule>
    <cfRule type="iconSet" priority="6">
      <iconSet iconSet="3Symbols2">
        <cfvo type="percent" val="0"/>
        <cfvo type="percent" val="33"/>
        <cfvo type="percent" val="67"/>
      </iconSet>
    </cfRule>
    <cfRule type="cellIs" priority="7" operator="notEqual">
      <formula>100</formula>
    </cfRule>
  </conditionalFormatting>
  <conditionalFormatting sqref="C16:Q16">
    <cfRule type="cellIs" dxfId="21" priority="9" operator="equal">
      <formula>"no"</formula>
    </cfRule>
    <cfRule type="cellIs" dxfId="20" priority="12" operator="equal">
      <formula>"yes"</formula>
    </cfRule>
  </conditionalFormatting>
  <pageMargins left="0.25" right="0.25" top="0.75" bottom="0.75" header="0.3" footer="0.3"/>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ACBA2-0498-4DAC-9C84-01953BE026FA}">
  <sheetPr>
    <pageSetUpPr fitToPage="1"/>
  </sheetPr>
  <dimension ref="A1:T25"/>
  <sheetViews>
    <sheetView workbookViewId="0">
      <selection activeCell="D29" sqref="D29"/>
    </sheetView>
  </sheetViews>
  <sheetFormatPr defaultRowHeight="15" x14ac:dyDescent="0.25"/>
  <cols>
    <col min="1" max="1" width="32.5703125" customWidth="1"/>
    <col min="2" max="2" width="18.85546875" customWidth="1"/>
    <col min="3" max="3" width="8.42578125" customWidth="1"/>
    <col min="4" max="4" width="9.28515625" bestFit="1" customWidth="1"/>
    <col min="5" max="5" width="10.5703125" bestFit="1" customWidth="1"/>
    <col min="6" max="6" width="9.28515625" bestFit="1" customWidth="1"/>
    <col min="7" max="7" width="11.5703125" bestFit="1" customWidth="1"/>
    <col min="8" max="8" width="11.85546875" bestFit="1" customWidth="1"/>
    <col min="9" max="9" width="11.85546875" customWidth="1"/>
    <col min="10" max="10" width="10.85546875" bestFit="1" customWidth="1"/>
    <col min="11" max="13" width="11.7109375" customWidth="1"/>
    <col min="14" max="14" width="11.5703125" bestFit="1" customWidth="1"/>
    <col min="15" max="16" width="11.5703125" customWidth="1"/>
    <col min="17" max="17" width="11.5703125" bestFit="1" customWidth="1"/>
    <col min="18" max="18" width="8" hidden="1" customWidth="1"/>
    <col min="19" max="20" width="9.140625" hidden="1" customWidth="1"/>
  </cols>
  <sheetData>
    <row r="1" spans="1:20" ht="59.25" customHeight="1" thickBot="1" x14ac:dyDescent="0.3">
      <c r="A1" s="109" t="s">
        <v>106</v>
      </c>
      <c r="B1" s="110" t="s">
        <v>84</v>
      </c>
      <c r="C1" s="146" t="s">
        <v>126</v>
      </c>
      <c r="D1" s="146"/>
      <c r="E1" s="146"/>
      <c r="F1" s="146"/>
      <c r="G1" s="146"/>
      <c r="H1" s="146"/>
      <c r="I1" s="146"/>
      <c r="J1" s="146"/>
      <c r="K1" s="81"/>
      <c r="L1" s="104"/>
      <c r="M1" s="104"/>
      <c r="N1" s="22"/>
      <c r="O1" s="22"/>
      <c r="P1" s="22"/>
      <c r="Q1" s="20"/>
      <c r="R1" s="21"/>
    </row>
    <row r="2" spans="1:20" ht="80.25" customHeight="1" thickTop="1" thickBot="1" x14ac:dyDescent="0.3">
      <c r="A2" s="105" t="str">
        <f>HYPERLINK("https://pdec.ifas.ufl.edu/workload/CalculatingParityTraining.pptx","Need help?")</f>
        <v>Need help?</v>
      </c>
      <c r="B2" s="108"/>
      <c r="C2" s="147"/>
      <c r="D2" s="147"/>
      <c r="E2" s="147"/>
      <c r="F2" s="147"/>
      <c r="G2" s="147"/>
      <c r="H2" s="147"/>
      <c r="I2" s="147"/>
      <c r="J2" s="147"/>
      <c r="K2" s="81"/>
      <c r="L2" s="8"/>
      <c r="M2" s="8"/>
      <c r="N2" s="8"/>
      <c r="O2" s="8"/>
      <c r="P2" s="8"/>
      <c r="Q2" s="10"/>
    </row>
    <row r="3" spans="1:20" ht="67.5" customHeight="1" thickBot="1" x14ac:dyDescent="0.3">
      <c r="A3" s="150" t="s">
        <v>95</v>
      </c>
      <c r="B3" s="151"/>
      <c r="C3" s="152" t="s">
        <v>6</v>
      </c>
      <c r="D3" s="152"/>
      <c r="E3" s="152"/>
      <c r="F3" s="152"/>
      <c r="G3" s="152"/>
      <c r="H3" s="152"/>
      <c r="I3" s="152"/>
      <c r="J3" s="152"/>
      <c r="K3" s="153" t="s">
        <v>10</v>
      </c>
      <c r="L3" s="153"/>
      <c r="M3" s="154"/>
      <c r="N3" s="136" t="s">
        <v>7</v>
      </c>
      <c r="O3" s="136"/>
      <c r="P3" s="136"/>
      <c r="Q3" s="137"/>
    </row>
    <row r="4" spans="1:20" ht="53.25" customHeight="1" thickBot="1" x14ac:dyDescent="0.3">
      <c r="A4" s="83" t="s">
        <v>4</v>
      </c>
      <c r="B4" s="88" t="s">
        <v>111</v>
      </c>
      <c r="C4" s="103" t="s">
        <v>2</v>
      </c>
      <c r="D4" s="89" t="s">
        <v>3</v>
      </c>
      <c r="E4" s="89" t="s">
        <v>1</v>
      </c>
      <c r="F4" s="89" t="s">
        <v>5</v>
      </c>
      <c r="G4" s="89" t="s">
        <v>0</v>
      </c>
      <c r="H4" s="89" t="s">
        <v>109</v>
      </c>
      <c r="I4" s="90" t="s">
        <v>127</v>
      </c>
      <c r="J4" s="90" t="s">
        <v>117</v>
      </c>
      <c r="K4" s="103" t="s">
        <v>11</v>
      </c>
      <c r="L4" s="91" t="s">
        <v>101</v>
      </c>
      <c r="M4" s="91" t="s">
        <v>117</v>
      </c>
      <c r="N4" s="103" t="s">
        <v>8</v>
      </c>
      <c r="O4" s="91" t="s">
        <v>9</v>
      </c>
      <c r="P4" s="91" t="s">
        <v>127</v>
      </c>
      <c r="Q4" s="92" t="s">
        <v>117</v>
      </c>
    </row>
    <row r="5" spans="1:20" ht="27" customHeight="1" x14ac:dyDescent="0.25">
      <c r="A5" s="84" t="s">
        <v>4</v>
      </c>
      <c r="B5" s="85" t="str">
        <f>IF(AND(R5=S5,S5=T5),"ok","not ok")</f>
        <v>ok</v>
      </c>
      <c r="C5" s="86"/>
      <c r="D5" s="86"/>
      <c r="E5" s="86"/>
      <c r="F5" s="86"/>
      <c r="G5" s="86"/>
      <c r="H5" s="86"/>
      <c r="I5" s="112"/>
      <c r="J5" s="99"/>
      <c r="K5" s="98"/>
      <c r="L5" s="87"/>
      <c r="M5" s="100"/>
      <c r="N5" s="40"/>
      <c r="O5" s="40"/>
      <c r="P5" s="40"/>
      <c r="Q5" s="34"/>
      <c r="R5" s="19">
        <f>SUM(C5:J5)</f>
        <v>0</v>
      </c>
      <c r="S5">
        <f>SUM(K5:M5)</f>
        <v>0</v>
      </c>
      <c r="T5">
        <f>SUM(N5:Q5)</f>
        <v>0</v>
      </c>
    </row>
    <row r="6" spans="1:20" ht="6.75" customHeight="1" x14ac:dyDescent="0.25">
      <c r="A6" s="23"/>
      <c r="B6" s="8"/>
      <c r="C6" s="8"/>
      <c r="D6" s="8"/>
      <c r="E6" s="8"/>
      <c r="F6" s="8"/>
      <c r="G6" s="8"/>
      <c r="H6" s="8"/>
      <c r="I6" s="8"/>
      <c r="J6" s="8"/>
      <c r="K6" s="8"/>
      <c r="L6" s="8"/>
      <c r="M6" s="8"/>
      <c r="N6" s="8"/>
      <c r="O6" s="8"/>
      <c r="P6" s="8"/>
      <c r="Q6" s="10"/>
    </row>
    <row r="7" spans="1:20" ht="21.75" customHeight="1" x14ac:dyDescent="0.3">
      <c r="A7" s="11" t="s">
        <v>98</v>
      </c>
      <c r="B7" s="12" t="s">
        <v>136</v>
      </c>
      <c r="C7" s="9"/>
      <c r="D7" s="9"/>
      <c r="E7" s="9"/>
      <c r="F7" s="9"/>
      <c r="G7" s="9"/>
      <c r="H7" s="9"/>
      <c r="I7" s="9"/>
      <c r="J7" s="9"/>
      <c r="K7" s="9"/>
      <c r="L7" s="9"/>
      <c r="M7" s="9"/>
      <c r="N7" s="9"/>
      <c r="O7" s="9"/>
      <c r="P7" s="9"/>
      <c r="Q7" s="13"/>
    </row>
    <row r="8" spans="1:20" ht="24.75" customHeight="1" x14ac:dyDescent="0.25">
      <c r="A8" s="53" t="str">
        <f>(B1)</f>
        <v>Florida</v>
      </c>
      <c r="B8" s="54">
        <f>VLOOKUP($B$1,'2017-21 ACS - REG'!$A$2:$N$74,3,FALSE)</f>
        <v>21339762</v>
      </c>
      <c r="C8" s="69">
        <f>VLOOKUP($B$1,'2017-21 ACS - REG'!$A$2:$N$74,6,FALSE)</f>
        <v>54466</v>
      </c>
      <c r="D8" s="55">
        <f>VLOOKUP($B$1,'2017-21 ACS - REG'!$A$2:$N$74,7,FALSE)</f>
        <v>596862</v>
      </c>
      <c r="E8" s="55">
        <f>VLOOKUP($B$1,'2017-21 ACS - REG'!$A$2:$N$74,5,FALSE)</f>
        <v>3358469</v>
      </c>
      <c r="F8" s="55">
        <f>VLOOKUP($B$1,'2017-21 ACS - REG'!$A$2:$N$74,8,FALSE)</f>
        <v>13065</v>
      </c>
      <c r="G8" s="55">
        <f>VLOOKUP($B$1,'2017-21 ACS - REG'!$A$2:$N$74,4,FALSE)</f>
        <v>14449017</v>
      </c>
      <c r="H8" s="55">
        <f>VLOOKUP($B$1,'2017-21 ACS - REG'!$A$2:$N$74,10,FALSE)</f>
        <v>2001725</v>
      </c>
      <c r="I8" s="55">
        <f>VLOOKUP($B$1,'2017-21 ACS - REG'!$A$2:$N$74,9,FALSE)</f>
        <v>866158</v>
      </c>
      <c r="J8" s="115" t="s">
        <v>108</v>
      </c>
      <c r="K8" s="71">
        <f>VLOOKUP($B$1,'2017-21 ACS - REG'!$A$2:$N$74,11,FALSE)</f>
        <v>5593090</v>
      </c>
      <c r="L8" s="56">
        <f>VLOOKUP($B$1,'2017-21 ACS - REG'!$A$2:$N$74,12,FALSE)</f>
        <v>15746672</v>
      </c>
      <c r="M8" s="82" t="s">
        <v>108</v>
      </c>
      <c r="N8" s="73">
        <f>VLOOKUP($B$1,'2017-21 ACS - REG'!$A$2:$N$74,13,FALSE)</f>
        <v>10489548</v>
      </c>
      <c r="O8" s="57">
        <f>VLOOKUP($B$1,'2017-21 ACS - REG'!$A$2:$N$74,14,FALSE)</f>
        <v>10850214</v>
      </c>
      <c r="P8" s="113" t="s">
        <v>108</v>
      </c>
      <c r="Q8" s="116" t="s">
        <v>108</v>
      </c>
      <c r="S8" s="16"/>
    </row>
    <row r="9" spans="1:20" x14ac:dyDescent="0.25">
      <c r="A9" s="59"/>
      <c r="B9" s="60"/>
      <c r="C9" s="70">
        <f>SUM(C8/$B$8)</f>
        <v>2.5523246229269101E-3</v>
      </c>
      <c r="D9" s="61">
        <f t="shared" ref="D9:G9" si="0">SUM(D8/$B$8)</f>
        <v>2.7969477822667375E-2</v>
      </c>
      <c r="E9" s="61">
        <f t="shared" si="0"/>
        <v>0.15738080865194279</v>
      </c>
      <c r="F9" s="61">
        <f t="shared" si="0"/>
        <v>6.1223738109169169E-4</v>
      </c>
      <c r="G9" s="61">
        <f t="shared" si="0"/>
        <v>0.67709363394024735</v>
      </c>
      <c r="H9" s="61">
        <f t="shared" ref="H9" si="1">SUM(H8/$B$8)</f>
        <v>9.3802592550001257E-2</v>
      </c>
      <c r="I9" s="61">
        <f>SUM(I8/$B$8)</f>
        <v>4.0588925031122651E-2</v>
      </c>
      <c r="J9" s="61"/>
      <c r="K9" s="72">
        <f>SUM(K8/$B$8)</f>
        <v>0.26209711242327821</v>
      </c>
      <c r="L9" s="62">
        <f>SUM(L8/$B$8)</f>
        <v>0.73790288757672184</v>
      </c>
      <c r="M9" s="62"/>
      <c r="N9" s="74">
        <f>SUM(N8/$B$8)</f>
        <v>0.49154943714929905</v>
      </c>
      <c r="O9" s="63">
        <f>SUM(O8/$B$8)</f>
        <v>0.508450562850701</v>
      </c>
      <c r="P9" s="63"/>
      <c r="Q9" s="64"/>
      <c r="S9" s="35"/>
    </row>
    <row r="10" spans="1:20" ht="6" customHeight="1" x14ac:dyDescent="0.25">
      <c r="A10" s="23"/>
      <c r="B10" s="24"/>
      <c r="C10" s="24"/>
      <c r="D10" s="24"/>
      <c r="E10" s="24"/>
      <c r="F10" s="24"/>
      <c r="G10" s="24"/>
      <c r="H10" s="24"/>
      <c r="I10" s="24"/>
      <c r="J10" s="24"/>
      <c r="K10" s="8"/>
      <c r="L10" s="8"/>
      <c r="M10" s="8"/>
      <c r="N10" s="8"/>
      <c r="O10" s="8"/>
      <c r="P10" s="8"/>
      <c r="Q10" s="10"/>
    </row>
    <row r="11" spans="1:20" ht="21.75" customHeight="1" x14ac:dyDescent="0.3">
      <c r="A11" s="11" t="s">
        <v>97</v>
      </c>
      <c r="B11" s="12"/>
      <c r="C11" s="9"/>
      <c r="D11" s="9"/>
      <c r="E11" s="9"/>
      <c r="F11" s="9"/>
      <c r="G11" s="9"/>
      <c r="H11" s="9"/>
      <c r="I11" s="9"/>
      <c r="J11" s="9"/>
      <c r="K11" s="9"/>
      <c r="L11" s="9"/>
      <c r="M11" s="9"/>
      <c r="N11" s="9"/>
      <c r="O11" s="9"/>
      <c r="P11" s="9"/>
      <c r="Q11" s="13"/>
    </row>
    <row r="12" spans="1:20" ht="20.100000000000001" customHeight="1" x14ac:dyDescent="0.25">
      <c r="A12" s="148" t="str">
        <f>(A5)</f>
        <v>Program Title</v>
      </c>
      <c r="B12" s="149"/>
      <c r="C12" s="75" t="e">
        <f t="shared" ref="C12:I12" si="2">SUM(C5)/($C5+$D5+$E5+$F5+$G5+$H5+$I5)</f>
        <v>#DIV/0!</v>
      </c>
      <c r="D12" s="65" t="e">
        <f t="shared" si="2"/>
        <v>#DIV/0!</v>
      </c>
      <c r="E12" s="65" t="e">
        <f t="shared" si="2"/>
        <v>#DIV/0!</v>
      </c>
      <c r="F12" s="65" t="e">
        <f t="shared" si="2"/>
        <v>#DIV/0!</v>
      </c>
      <c r="G12" s="65" t="e">
        <f t="shared" si="2"/>
        <v>#DIV/0!</v>
      </c>
      <c r="H12" s="65" t="e">
        <f t="shared" si="2"/>
        <v>#DIV/0!</v>
      </c>
      <c r="I12" s="65" t="e">
        <f t="shared" si="2"/>
        <v>#DIV/0!</v>
      </c>
      <c r="J12" s="65"/>
      <c r="K12" s="76" t="e">
        <f>SUM(K5)/($K5+$N5)</f>
        <v>#DIV/0!</v>
      </c>
      <c r="L12" s="66" t="e">
        <f>SUM(L5)/($K5+$N5)</f>
        <v>#DIV/0!</v>
      </c>
      <c r="M12" s="66"/>
      <c r="N12" s="77" t="e">
        <f>SUM(N5)/($N5+$O5)</f>
        <v>#DIV/0!</v>
      </c>
      <c r="O12" s="67" t="e">
        <f>SUM(O5)/($N5+$O5)</f>
        <v>#DIV/0!</v>
      </c>
      <c r="P12" s="67"/>
      <c r="Q12" s="68"/>
      <c r="S12" s="35"/>
    </row>
    <row r="13" spans="1:20" ht="6" customHeight="1" x14ac:dyDescent="0.25">
      <c r="A13" s="23"/>
      <c r="B13" s="24"/>
      <c r="C13" s="24"/>
      <c r="D13" s="24"/>
      <c r="E13" s="24"/>
      <c r="F13" s="24"/>
      <c r="G13" s="24"/>
      <c r="H13" s="24"/>
      <c r="I13" s="24"/>
      <c r="J13" s="24"/>
      <c r="K13" s="8"/>
      <c r="L13" s="8"/>
      <c r="M13" s="8"/>
      <c r="N13" s="8"/>
      <c r="O13" s="8"/>
      <c r="P13" s="8"/>
      <c r="Q13" s="10"/>
    </row>
    <row r="14" spans="1:20" ht="21.75" customHeight="1" x14ac:dyDescent="0.3">
      <c r="A14" s="11" t="s">
        <v>110</v>
      </c>
      <c r="B14" s="12"/>
      <c r="C14" s="9"/>
      <c r="D14" s="9"/>
      <c r="E14" s="9"/>
      <c r="F14" s="9"/>
      <c r="G14" s="9"/>
      <c r="H14" s="9"/>
      <c r="I14" s="9"/>
      <c r="J14" s="9"/>
      <c r="K14" s="9"/>
      <c r="L14" s="9"/>
      <c r="M14" s="9"/>
      <c r="N14" s="9"/>
      <c r="O14" s="9"/>
      <c r="P14" s="9"/>
      <c r="Q14" s="13"/>
    </row>
    <row r="15" spans="1:20" ht="20.100000000000001" customHeight="1" x14ac:dyDescent="0.25">
      <c r="A15" s="148" t="str">
        <f>(A5)</f>
        <v>Program Title</v>
      </c>
      <c r="B15" s="149"/>
      <c r="C15" s="75">
        <f t="shared" ref="C15:O15" si="3">IFERROR(C12/C$9,0)</f>
        <v>0</v>
      </c>
      <c r="D15" s="65">
        <f t="shared" si="3"/>
        <v>0</v>
      </c>
      <c r="E15" s="65">
        <f t="shared" si="3"/>
        <v>0</v>
      </c>
      <c r="F15" s="65">
        <f t="shared" si="3"/>
        <v>0</v>
      </c>
      <c r="G15" s="65">
        <f t="shared" si="3"/>
        <v>0</v>
      </c>
      <c r="H15" s="65">
        <f t="shared" si="3"/>
        <v>0</v>
      </c>
      <c r="I15" s="65">
        <f t="shared" si="3"/>
        <v>0</v>
      </c>
      <c r="J15" s="65"/>
      <c r="K15" s="76">
        <f t="shared" si="3"/>
        <v>0</v>
      </c>
      <c r="L15" s="66">
        <f t="shared" si="3"/>
        <v>0</v>
      </c>
      <c r="M15" s="66"/>
      <c r="N15" s="77">
        <f t="shared" si="3"/>
        <v>0</v>
      </c>
      <c r="O15" s="67">
        <f t="shared" si="3"/>
        <v>0</v>
      </c>
      <c r="P15" s="67"/>
      <c r="Q15" s="68"/>
    </row>
    <row r="16" spans="1:20" ht="6" customHeight="1" x14ac:dyDescent="0.25">
      <c r="A16" s="23"/>
      <c r="B16" s="24"/>
      <c r="C16" s="24"/>
      <c r="D16" s="24"/>
      <c r="E16" s="24"/>
      <c r="F16" s="24"/>
      <c r="G16" s="24"/>
      <c r="H16" s="24"/>
      <c r="I16" s="24"/>
      <c r="J16" s="24"/>
      <c r="K16" s="8"/>
      <c r="L16" s="8"/>
      <c r="M16" s="8"/>
      <c r="N16" s="8"/>
      <c r="O16" s="8"/>
      <c r="P16" s="8"/>
      <c r="Q16" s="10"/>
    </row>
    <row r="17" spans="1:17" ht="21.75" customHeight="1" x14ac:dyDescent="0.3">
      <c r="A17" s="11" t="s">
        <v>99</v>
      </c>
      <c r="B17" s="12"/>
      <c r="C17" s="9"/>
      <c r="D17" s="9"/>
      <c r="E17" s="9"/>
      <c r="F17" s="9"/>
      <c r="G17" s="9"/>
      <c r="H17" s="9"/>
      <c r="I17" s="9"/>
      <c r="J17" s="9"/>
      <c r="K17" s="9"/>
      <c r="L17" s="9"/>
      <c r="M17" s="9"/>
      <c r="N17" s="9"/>
      <c r="O17" s="9"/>
      <c r="P17" s="9"/>
      <c r="Q17" s="13"/>
    </row>
    <row r="18" spans="1:17" ht="20.100000000000001" customHeight="1" thickBot="1" x14ac:dyDescent="0.3">
      <c r="A18" s="138" t="str">
        <f>(A5)</f>
        <v>Program Title</v>
      </c>
      <c r="B18" s="139"/>
      <c r="C18" s="52" t="str">
        <f t="shared" ref="C18:I18" si="4">IF(C15&gt;0.799, "yes","no")</f>
        <v>no</v>
      </c>
      <c r="D18" s="46" t="str">
        <f t="shared" si="4"/>
        <v>no</v>
      </c>
      <c r="E18" s="46" t="str">
        <f t="shared" si="4"/>
        <v>no</v>
      </c>
      <c r="F18" s="46" t="str">
        <f t="shared" si="4"/>
        <v>no</v>
      </c>
      <c r="G18" s="46" t="str">
        <f t="shared" si="4"/>
        <v>no</v>
      </c>
      <c r="H18" s="46" t="str">
        <f t="shared" si="4"/>
        <v>no</v>
      </c>
      <c r="I18" s="46" t="str">
        <f t="shared" si="4"/>
        <v>no</v>
      </c>
      <c r="J18" s="47"/>
      <c r="K18" s="52" t="str">
        <f>IF(K15&gt;0.799, "yes","no")</f>
        <v>no</v>
      </c>
      <c r="L18" s="46" t="str">
        <f>IF(L15&gt;0.799, "yes","no")</f>
        <v>no</v>
      </c>
      <c r="M18" s="47"/>
      <c r="N18" s="52" t="str">
        <f>IF(N15&gt;0.799, "yes","no")</f>
        <v>no</v>
      </c>
      <c r="O18" s="46" t="str">
        <f>IF(O15&gt;0.799, "yes","no")</f>
        <v>no</v>
      </c>
      <c r="P18" s="47"/>
      <c r="Q18" s="48"/>
    </row>
    <row r="19" spans="1:17" ht="26.25" customHeight="1" x14ac:dyDescent="0.25">
      <c r="A19" s="26" t="s">
        <v>138</v>
      </c>
      <c r="B19" s="8"/>
      <c r="C19" s="8"/>
      <c r="D19" s="8"/>
      <c r="E19" s="8"/>
      <c r="F19" s="8"/>
      <c r="G19" s="8"/>
      <c r="H19" s="8"/>
      <c r="I19" s="8"/>
      <c r="J19" s="8"/>
      <c r="K19" s="8"/>
      <c r="L19" s="8"/>
      <c r="M19" s="8"/>
      <c r="N19" s="8" t="s">
        <v>134</v>
      </c>
      <c r="O19" s="8"/>
      <c r="P19" s="8"/>
      <c r="Q19" s="8"/>
    </row>
    <row r="20" spans="1:17" x14ac:dyDescent="0.25">
      <c r="A20" s="37"/>
    </row>
    <row r="21" spans="1:17" x14ac:dyDescent="0.25">
      <c r="B21" s="16"/>
    </row>
    <row r="22" spans="1:17" x14ac:dyDescent="0.25">
      <c r="F22" s="19"/>
      <c r="J22" s="19"/>
    </row>
    <row r="23" spans="1:17" x14ac:dyDescent="0.25">
      <c r="C23" s="114"/>
      <c r="F23" s="19"/>
      <c r="H23" s="35"/>
      <c r="J23" s="19"/>
    </row>
    <row r="24" spans="1:17" x14ac:dyDescent="0.25">
      <c r="F24" s="19"/>
      <c r="J24" s="19"/>
    </row>
    <row r="25" spans="1:17" x14ac:dyDescent="0.25">
      <c r="G25" s="19"/>
    </row>
  </sheetData>
  <sheetProtection algorithmName="SHA-512" hashValue="cm+4JPG+KsZMEHpUxiOZtEUhmU8ycxj3AhR/6tEW/noeMGMXh6ZnKRCgdYxF6i2QvZqGb6DO+bcU6+lB+AFtyQ==" saltValue="+20n9lHXNOv0ypk4ogCFEA==" spinCount="100000" sheet="1" objects="1" scenarios="1"/>
  <mergeCells count="8">
    <mergeCell ref="C1:J2"/>
    <mergeCell ref="A15:B15"/>
    <mergeCell ref="N3:Q3"/>
    <mergeCell ref="A18:B18"/>
    <mergeCell ref="A12:B12"/>
    <mergeCell ref="A3:B3"/>
    <mergeCell ref="C3:J3"/>
    <mergeCell ref="K3:M3"/>
  </mergeCells>
  <phoneticPr fontId="8" type="noConversion"/>
  <conditionalFormatting sqref="B5:B6">
    <cfRule type="cellIs" dxfId="19" priority="1" operator="equal">
      <formula>"ok"</formula>
    </cfRule>
    <cfRule type="cellIs" dxfId="18" priority="2" operator="equal">
      <formula>"not ok"</formula>
    </cfRule>
  </conditionalFormatting>
  <conditionalFormatting sqref="C18:Q18">
    <cfRule type="cellIs" dxfId="17" priority="5" operator="equal">
      <formula>"no"</formula>
    </cfRule>
    <cfRule type="cellIs" dxfId="16" priority="8" operator="equal">
      <formula>"yes"</formula>
    </cfRule>
  </conditionalFormatting>
  <conditionalFormatting sqref="V2">
    <cfRule type="cellIs" dxfId="15" priority="6" operator="equal">
      <formula>"no"</formula>
    </cfRule>
  </conditionalFormatting>
  <pageMargins left="0.25" right="0.25" top="0.75" bottom="0.75" header="0.3" footer="0.3"/>
  <pageSetup scale="7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Please select a county from the list" xr:uid="{97EC3162-5EF5-4B5A-A483-BEE89E4FC15C}">
          <x14:formula1>
            <xm:f>'2017-21 ACS - REG'!$A$8:$A$74</xm:f>
          </x14:formula1>
          <xm:sqref>B2</xm:sqref>
        </x14:dataValidation>
        <x14:dataValidation type="list" allowBlank="1" showInputMessage="1" showErrorMessage="1" prompt="Please select a county from the list" xr:uid="{40512C0C-C341-4C2C-8589-BFA0117A5166}">
          <x14:formula1>
            <xm:f>'2017-21 ACS - REG'!$A$2:$A$74</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27B17-0F61-478B-8668-A440985A55BC}">
  <sheetPr>
    <pageSetUpPr fitToPage="1"/>
  </sheetPr>
  <dimension ref="A1:S24"/>
  <sheetViews>
    <sheetView workbookViewId="0">
      <selection activeCell="B2" sqref="B2"/>
    </sheetView>
  </sheetViews>
  <sheetFormatPr defaultRowHeight="15" x14ac:dyDescent="0.25"/>
  <cols>
    <col min="1" max="1" width="32.5703125" customWidth="1"/>
    <col min="2" max="2" width="18.85546875" customWidth="1"/>
    <col min="3" max="3" width="8.42578125" customWidth="1"/>
    <col min="4" max="4" width="9.28515625" bestFit="1" customWidth="1"/>
    <col min="5" max="5" width="10.5703125" bestFit="1" customWidth="1"/>
    <col min="6" max="6" width="9.28515625" bestFit="1" customWidth="1"/>
    <col min="7" max="7" width="10.28515625" bestFit="1" customWidth="1"/>
    <col min="8" max="8" width="11.85546875" bestFit="1" customWidth="1"/>
    <col min="9" max="9" width="10.85546875" bestFit="1" customWidth="1"/>
    <col min="10" max="12" width="11.7109375" customWidth="1"/>
    <col min="13" max="13" width="11.5703125" bestFit="1" customWidth="1"/>
    <col min="14" max="14" width="11.5703125" customWidth="1"/>
    <col min="15" max="16" width="11.5703125" bestFit="1" customWidth="1"/>
    <col min="17" max="17" width="8" hidden="1" customWidth="1"/>
    <col min="18" max="19" width="9.140625" hidden="1" customWidth="1"/>
  </cols>
  <sheetData>
    <row r="1" spans="1:19" ht="59.25" customHeight="1" thickBot="1" x14ac:dyDescent="0.3">
      <c r="A1" s="109" t="s">
        <v>106</v>
      </c>
      <c r="B1" s="110" t="s">
        <v>84</v>
      </c>
      <c r="C1" s="155" t="s">
        <v>122</v>
      </c>
      <c r="D1" s="156"/>
      <c r="E1" s="156"/>
      <c r="F1" s="156"/>
      <c r="G1" s="156"/>
      <c r="H1" s="156"/>
      <c r="I1" s="157"/>
      <c r="J1" s="81"/>
      <c r="K1" s="104"/>
      <c r="L1" s="104"/>
      <c r="M1" s="22"/>
      <c r="N1" s="22"/>
      <c r="O1" s="22"/>
      <c r="P1" s="20"/>
      <c r="Q1" s="21"/>
    </row>
    <row r="2" spans="1:19" ht="70.5" customHeight="1" thickTop="1" thickBot="1" x14ac:dyDescent="0.3">
      <c r="A2" s="105" t="str">
        <f>HYPERLINK("https://pdec.ifas.ufl.edu/workload/CalculatingParityTraining.pptx","Need help?")</f>
        <v>Need help?</v>
      </c>
      <c r="B2" s="106"/>
      <c r="C2" s="158"/>
      <c r="D2" s="158"/>
      <c r="E2" s="158"/>
      <c r="F2" s="158"/>
      <c r="G2" s="158"/>
      <c r="H2" s="158"/>
      <c r="I2" s="159"/>
      <c r="J2" s="81"/>
      <c r="K2" s="8"/>
      <c r="L2" s="8"/>
      <c r="M2" s="8"/>
      <c r="N2" s="8"/>
      <c r="O2" s="120"/>
      <c r="P2" s="121"/>
    </row>
    <row r="3" spans="1:19" ht="67.5" customHeight="1" thickBot="1" x14ac:dyDescent="0.3">
      <c r="A3" s="150" t="s">
        <v>95</v>
      </c>
      <c r="B3" s="151"/>
      <c r="C3" s="152" t="s">
        <v>6</v>
      </c>
      <c r="D3" s="152"/>
      <c r="E3" s="152"/>
      <c r="F3" s="152"/>
      <c r="G3" s="152"/>
      <c r="H3" s="152"/>
      <c r="I3" s="152"/>
      <c r="J3" s="153" t="s">
        <v>10</v>
      </c>
      <c r="K3" s="153"/>
      <c r="L3" s="154"/>
      <c r="M3" s="136" t="s">
        <v>7</v>
      </c>
      <c r="N3" s="136"/>
      <c r="O3" s="136"/>
      <c r="P3" s="137"/>
    </row>
    <row r="4" spans="1:19" ht="53.25" customHeight="1" thickBot="1" x14ac:dyDescent="0.3">
      <c r="A4" s="83" t="s">
        <v>4</v>
      </c>
      <c r="B4" s="88" t="s">
        <v>111</v>
      </c>
      <c r="C4" s="103" t="s">
        <v>2</v>
      </c>
      <c r="D4" s="89" t="s">
        <v>3</v>
      </c>
      <c r="E4" s="89" t="s">
        <v>1</v>
      </c>
      <c r="F4" s="89" t="s">
        <v>5</v>
      </c>
      <c r="G4" s="89" t="s">
        <v>0</v>
      </c>
      <c r="H4" s="89" t="s">
        <v>109</v>
      </c>
      <c r="I4" s="125" t="s">
        <v>129</v>
      </c>
      <c r="J4" s="103" t="s">
        <v>11</v>
      </c>
      <c r="K4" s="91" t="s">
        <v>101</v>
      </c>
      <c r="L4" s="91" t="s">
        <v>117</v>
      </c>
      <c r="M4" s="103" t="s">
        <v>8</v>
      </c>
      <c r="N4" s="91" t="s">
        <v>9</v>
      </c>
      <c r="O4" s="92" t="s">
        <v>127</v>
      </c>
      <c r="P4" s="92" t="s">
        <v>117</v>
      </c>
    </row>
    <row r="5" spans="1:19" ht="27" customHeight="1" x14ac:dyDescent="0.25">
      <c r="A5" s="84" t="s">
        <v>4</v>
      </c>
      <c r="B5" s="85" t="str">
        <f>IF(AND(Q5=R5,R5=S5),"ok","not ok")</f>
        <v>ok</v>
      </c>
      <c r="C5" s="86"/>
      <c r="D5" s="86"/>
      <c r="E5" s="86"/>
      <c r="F5" s="86"/>
      <c r="G5" s="86"/>
      <c r="H5" s="86"/>
      <c r="I5" s="87"/>
      <c r="J5" s="98"/>
      <c r="K5" s="87"/>
      <c r="L5" s="100"/>
      <c r="M5" s="123"/>
      <c r="N5" s="124"/>
      <c r="O5" s="124"/>
      <c r="P5" s="100"/>
      <c r="Q5" s="19">
        <f>SUM(C5:I5)</f>
        <v>0</v>
      </c>
      <c r="R5">
        <f>SUM(J5:L5)</f>
        <v>0</v>
      </c>
      <c r="S5">
        <f>SUM(M5:P5)</f>
        <v>0</v>
      </c>
    </row>
    <row r="6" spans="1:19" ht="6.75" customHeight="1" x14ac:dyDescent="0.25">
      <c r="A6" s="23"/>
      <c r="B6" s="8"/>
      <c r="C6" s="8"/>
      <c r="D6" s="8"/>
      <c r="E6" s="8"/>
      <c r="F6" s="8"/>
      <c r="G6" s="8"/>
      <c r="H6" s="8"/>
      <c r="I6" s="8"/>
      <c r="J6" s="8"/>
      <c r="K6" s="8"/>
      <c r="L6" s="8"/>
      <c r="M6" s="8"/>
      <c r="N6" s="8"/>
      <c r="O6" s="8"/>
      <c r="P6" s="10"/>
    </row>
    <row r="7" spans="1:19" ht="21.75" customHeight="1" x14ac:dyDescent="0.3">
      <c r="A7" s="11" t="s">
        <v>98</v>
      </c>
      <c r="B7" s="12" t="s">
        <v>118</v>
      </c>
      <c r="C7" s="9"/>
      <c r="D7" s="9"/>
      <c r="E7" s="9"/>
      <c r="F7" s="9"/>
      <c r="G7" s="9"/>
      <c r="H7" s="9"/>
      <c r="I7" s="9"/>
      <c r="J7" s="9"/>
      <c r="K7" s="9"/>
      <c r="L7" s="9"/>
      <c r="M7" s="9"/>
      <c r="N7" s="9"/>
      <c r="O7" s="9"/>
      <c r="P7" s="13"/>
    </row>
    <row r="8" spans="1:19" ht="24.75" customHeight="1" x14ac:dyDescent="0.25">
      <c r="A8" s="53" t="str">
        <f>(B1)</f>
        <v>Florida</v>
      </c>
      <c r="B8" s="54">
        <f>VLOOKUP($B$1,'2017 Ag Census'!$A$2:$K$74,3,FALSE)</f>
        <v>79933</v>
      </c>
      <c r="C8" s="69">
        <f>VLOOKUP($B$1,'2017 Ag Census'!$A$2:$N$74,6,FALSE)</f>
        <v>539</v>
      </c>
      <c r="D8" s="55">
        <f>VLOOKUP($B$1,'2017 Ag Census'!$A$2:$N$74,7,FALSE)</f>
        <v>1384</v>
      </c>
      <c r="E8" s="55">
        <f>VLOOKUP($B$1,'2017 Ag Census'!$A$2:$N$74,5,FALSE)</f>
        <v>2299</v>
      </c>
      <c r="F8" s="55">
        <f>VLOOKUP($B$1,'2017 Ag Census'!$A$2:$N$74,8,FALSE)</f>
        <v>112</v>
      </c>
      <c r="G8" s="55">
        <f>VLOOKUP($B$1,'2017 Ag Census'!$A$2:$N$74,4,FALSE)</f>
        <v>73864</v>
      </c>
      <c r="H8" s="55">
        <f>VLOOKUP($B$1,'2017 Ag Census'!$A$2:$N$74,9,FALSE)</f>
        <v>701</v>
      </c>
      <c r="I8" s="55">
        <f>VLOOKUP($B$1,'2017 Ag Census'!$A$2:$M$74,10,FALSE)</f>
        <v>1034</v>
      </c>
      <c r="J8" s="71">
        <f>VLOOKUP($B$1,'2017 Ag Census'!$A$2:$N$74,11,FALSE)</f>
        <v>7121</v>
      </c>
      <c r="K8" s="56">
        <f>VLOOKUP($B$1,'2017 Ag Census'!$A$2:$N$74,12,FALSE)</f>
        <v>72812</v>
      </c>
      <c r="L8" s="82" t="s">
        <v>108</v>
      </c>
      <c r="M8" s="73">
        <f>VLOOKUP($B$1,'2017 Ag Census'!$A$2:$N$74,14,FALSE)</f>
        <v>47272</v>
      </c>
      <c r="N8" s="57">
        <f>VLOOKUP($B$1,'2017 Ag Census'!$A$2:$N$74,13,FALSE)</f>
        <v>32661</v>
      </c>
      <c r="O8" s="122" t="s">
        <v>108</v>
      </c>
      <c r="P8" s="116" t="s">
        <v>108</v>
      </c>
      <c r="R8" s="16"/>
    </row>
    <row r="9" spans="1:19" x14ac:dyDescent="0.25">
      <c r="A9" s="59"/>
      <c r="B9" s="60"/>
      <c r="C9" s="70">
        <f>SUM(C8/$B$8)</f>
        <v>6.7431473859357214E-3</v>
      </c>
      <c r="D9" s="61">
        <f t="shared" ref="D9:N9" si="0">SUM(D8/$B$8)</f>
        <v>1.7314500894499141E-2</v>
      </c>
      <c r="E9" s="61">
        <f t="shared" si="0"/>
        <v>2.8761587829807464E-2</v>
      </c>
      <c r="F9" s="61">
        <f t="shared" si="0"/>
        <v>1.4011734827918381E-3</v>
      </c>
      <c r="G9" s="61">
        <f t="shared" si="0"/>
        <v>0.92407391190121724</v>
      </c>
      <c r="H9" s="61">
        <f t="shared" si="0"/>
        <v>8.7698447449739165E-3</v>
      </c>
      <c r="I9" s="61">
        <f t="shared" ref="I9" si="1">SUM(I8/$B$8)</f>
        <v>1.2935833760774649E-2</v>
      </c>
      <c r="J9" s="72">
        <f t="shared" si="0"/>
        <v>8.9087110455006072E-2</v>
      </c>
      <c r="K9" s="62">
        <f t="shared" si="0"/>
        <v>0.91091288954499394</v>
      </c>
      <c r="L9" s="62"/>
      <c r="M9" s="74">
        <f t="shared" si="0"/>
        <v>0.59139529355835507</v>
      </c>
      <c r="N9" s="63">
        <f t="shared" si="0"/>
        <v>0.40860470644164487</v>
      </c>
      <c r="O9" s="63"/>
      <c r="P9" s="64"/>
      <c r="R9" s="35"/>
    </row>
    <row r="10" spans="1:19" ht="6" customHeight="1" x14ac:dyDescent="0.25">
      <c r="A10" s="23"/>
      <c r="B10" s="24"/>
      <c r="C10" s="24"/>
      <c r="D10" s="24"/>
      <c r="E10" s="24"/>
      <c r="F10" s="24"/>
      <c r="G10" s="24"/>
      <c r="H10" s="24"/>
      <c r="I10" s="24"/>
      <c r="J10" s="8"/>
      <c r="K10" s="8"/>
      <c r="L10" s="8"/>
      <c r="M10" s="8"/>
      <c r="N10" s="8"/>
      <c r="O10" s="8"/>
      <c r="P10" s="10"/>
    </row>
    <row r="11" spans="1:19" ht="21.75" customHeight="1" x14ac:dyDescent="0.3">
      <c r="A11" s="11" t="s">
        <v>97</v>
      </c>
      <c r="B11" s="12"/>
      <c r="C11" s="9"/>
      <c r="D11" s="9"/>
      <c r="E11" s="9"/>
      <c r="F11" s="9"/>
      <c r="G11" s="9"/>
      <c r="H11" s="9"/>
      <c r="I11" s="9"/>
      <c r="J11" s="9"/>
      <c r="K11" s="9"/>
      <c r="L11" s="9"/>
      <c r="M11" s="9"/>
      <c r="N11" s="9"/>
      <c r="O11" s="9"/>
      <c r="P11" s="13"/>
    </row>
    <row r="12" spans="1:19" ht="20.100000000000001" customHeight="1" x14ac:dyDescent="0.25">
      <c r="A12" s="148" t="str">
        <f>(A5)</f>
        <v>Program Title</v>
      </c>
      <c r="B12" s="149"/>
      <c r="C12" s="75" t="e">
        <f t="shared" ref="C12:I12" si="2">SUM(C5)/($C5+$D5+$E5+$F5+$G5+$H5+$I5)</f>
        <v>#DIV/0!</v>
      </c>
      <c r="D12" s="65" t="e">
        <f t="shared" si="2"/>
        <v>#DIV/0!</v>
      </c>
      <c r="E12" s="65" t="e">
        <f t="shared" si="2"/>
        <v>#DIV/0!</v>
      </c>
      <c r="F12" s="65" t="e">
        <f t="shared" si="2"/>
        <v>#DIV/0!</v>
      </c>
      <c r="G12" s="65" t="e">
        <f t="shared" si="2"/>
        <v>#DIV/0!</v>
      </c>
      <c r="H12" s="65" t="e">
        <f t="shared" si="2"/>
        <v>#DIV/0!</v>
      </c>
      <c r="I12" s="65" t="e">
        <f t="shared" si="2"/>
        <v>#DIV/0!</v>
      </c>
      <c r="J12" s="76" t="e">
        <f>SUM(J5)/($J5+$K5)</f>
        <v>#DIV/0!</v>
      </c>
      <c r="K12" s="66" t="e">
        <f>SUM(K5)/($J5+$K5)</f>
        <v>#DIV/0!</v>
      </c>
      <c r="L12" s="66"/>
      <c r="M12" s="77" t="e">
        <f>SUM(M5)/($M5+$N5)</f>
        <v>#DIV/0!</v>
      </c>
      <c r="N12" s="67" t="e">
        <f>SUM(N5)/($M5+$N5)</f>
        <v>#DIV/0!</v>
      </c>
      <c r="O12" s="67"/>
      <c r="P12" s="68"/>
      <c r="R12" s="35"/>
    </row>
    <row r="13" spans="1:19" ht="6" customHeight="1" x14ac:dyDescent="0.25">
      <c r="A13" s="23"/>
      <c r="B13" s="24"/>
      <c r="C13" s="24"/>
      <c r="D13" s="24"/>
      <c r="E13" s="24"/>
      <c r="F13" s="24"/>
      <c r="G13" s="24"/>
      <c r="H13" s="24"/>
      <c r="I13" s="24"/>
      <c r="J13" s="8"/>
      <c r="K13" s="8"/>
      <c r="L13" s="8"/>
      <c r="M13" s="8"/>
      <c r="N13" s="8"/>
      <c r="O13" s="8"/>
      <c r="P13" s="10"/>
    </row>
    <row r="14" spans="1:19" ht="21.75" customHeight="1" x14ac:dyDescent="0.3">
      <c r="A14" s="11" t="s">
        <v>110</v>
      </c>
      <c r="B14" s="12"/>
      <c r="C14" s="9"/>
      <c r="D14" s="9"/>
      <c r="E14" s="9"/>
      <c r="F14" s="9"/>
      <c r="G14" s="9"/>
      <c r="H14" s="9"/>
      <c r="I14" s="9"/>
      <c r="J14" s="9"/>
      <c r="K14" s="9"/>
      <c r="L14" s="9"/>
      <c r="M14" s="9"/>
      <c r="N14" s="9"/>
      <c r="O14" s="9"/>
      <c r="P14" s="13"/>
    </row>
    <row r="15" spans="1:19" ht="20.100000000000001" customHeight="1" x14ac:dyDescent="0.25">
      <c r="A15" s="148" t="str">
        <f>(A5)</f>
        <v>Program Title</v>
      </c>
      <c r="B15" s="149"/>
      <c r="C15" s="75">
        <f t="shared" ref="C15:N15" si="3">IFERROR(C12/C$9,0)</f>
        <v>0</v>
      </c>
      <c r="D15" s="65">
        <f t="shared" si="3"/>
        <v>0</v>
      </c>
      <c r="E15" s="65">
        <f t="shared" si="3"/>
        <v>0</v>
      </c>
      <c r="F15" s="65">
        <f t="shared" si="3"/>
        <v>0</v>
      </c>
      <c r="G15" s="65">
        <f t="shared" si="3"/>
        <v>0</v>
      </c>
      <c r="H15" s="65">
        <f t="shared" si="3"/>
        <v>0</v>
      </c>
      <c r="I15" s="65">
        <f t="shared" ref="I15" si="4">IFERROR(I12/I$9,0)</f>
        <v>0</v>
      </c>
      <c r="J15" s="76">
        <f t="shared" si="3"/>
        <v>0</v>
      </c>
      <c r="K15" s="66">
        <f t="shared" si="3"/>
        <v>0</v>
      </c>
      <c r="L15" s="66"/>
      <c r="M15" s="77">
        <f t="shared" si="3"/>
        <v>0</v>
      </c>
      <c r="N15" s="67">
        <f t="shared" si="3"/>
        <v>0</v>
      </c>
      <c r="O15" s="67"/>
      <c r="P15" s="68"/>
    </row>
    <row r="16" spans="1:19" ht="6" customHeight="1" x14ac:dyDescent="0.25">
      <c r="A16" s="23"/>
      <c r="B16" s="24"/>
      <c r="C16" s="24"/>
      <c r="D16" s="24"/>
      <c r="E16" s="24"/>
      <c r="F16" s="24"/>
      <c r="G16" s="24"/>
      <c r="H16" s="24"/>
      <c r="I16" s="24"/>
      <c r="J16" s="8"/>
      <c r="K16" s="8"/>
      <c r="L16" s="8"/>
      <c r="M16" s="8"/>
      <c r="N16" s="8"/>
      <c r="O16" s="8"/>
      <c r="P16" s="10"/>
    </row>
    <row r="17" spans="1:16" ht="21.75" customHeight="1" x14ac:dyDescent="0.3">
      <c r="A17" s="11" t="s">
        <v>99</v>
      </c>
      <c r="B17" s="12"/>
      <c r="C17" s="9"/>
      <c r="D17" s="9"/>
      <c r="E17" s="9"/>
      <c r="F17" s="9"/>
      <c r="G17" s="9"/>
      <c r="H17" s="9"/>
      <c r="I17" s="9"/>
      <c r="J17" s="9"/>
      <c r="K17" s="9"/>
      <c r="L17" s="9"/>
      <c r="M17" s="9"/>
      <c r="N17" s="9"/>
      <c r="O17" s="9"/>
      <c r="P17" s="13"/>
    </row>
    <row r="18" spans="1:16" ht="20.100000000000001" customHeight="1" thickBot="1" x14ac:dyDescent="0.3">
      <c r="A18" s="138" t="str">
        <f>(A5)</f>
        <v>Program Title</v>
      </c>
      <c r="B18" s="139"/>
      <c r="C18" s="52" t="str">
        <f t="shared" ref="C18:H18" si="5">IF(C15&gt;0.799, "yes","no")</f>
        <v>no</v>
      </c>
      <c r="D18" s="46" t="str">
        <f t="shared" si="5"/>
        <v>no</v>
      </c>
      <c r="E18" s="46" t="str">
        <f t="shared" si="5"/>
        <v>no</v>
      </c>
      <c r="F18" s="46" t="str">
        <f t="shared" si="5"/>
        <v>no</v>
      </c>
      <c r="G18" s="46" t="str">
        <f t="shared" si="5"/>
        <v>no</v>
      </c>
      <c r="H18" s="46" t="str">
        <f t="shared" si="5"/>
        <v>no</v>
      </c>
      <c r="I18" s="47"/>
      <c r="J18" s="52" t="str">
        <f>IF(J15&gt;0.799, "yes","no")</f>
        <v>no</v>
      </c>
      <c r="K18" s="46" t="str">
        <f>IF(K15&gt;0.799, "yes","no")</f>
        <v>no</v>
      </c>
      <c r="L18" s="47"/>
      <c r="M18" s="52" t="str">
        <f>IF(M15&gt;0.799, "yes","no")</f>
        <v>no</v>
      </c>
      <c r="N18" s="46" t="str">
        <f>IF(N15&gt;0.799, "yes","no")</f>
        <v>no</v>
      </c>
      <c r="O18" s="47"/>
      <c r="P18" s="48"/>
    </row>
    <row r="19" spans="1:16" ht="26.25" customHeight="1" x14ac:dyDescent="0.25">
      <c r="A19" s="26" t="s">
        <v>119</v>
      </c>
      <c r="B19" s="8"/>
      <c r="C19" s="8"/>
      <c r="D19" s="8"/>
      <c r="E19" s="8"/>
      <c r="F19" s="8"/>
      <c r="G19" s="8"/>
      <c r="H19" s="8"/>
      <c r="I19" s="8"/>
      <c r="J19" s="8"/>
      <c r="K19" s="8"/>
      <c r="L19" s="8"/>
      <c r="M19" s="8" t="s">
        <v>128</v>
      </c>
      <c r="N19" s="8"/>
      <c r="O19" s="8"/>
      <c r="P19" s="8"/>
    </row>
    <row r="20" spans="1:16" x14ac:dyDescent="0.25">
      <c r="A20" s="37"/>
    </row>
    <row r="21" spans="1:16" x14ac:dyDescent="0.25">
      <c r="B21" s="16"/>
    </row>
    <row r="22" spans="1:16" x14ac:dyDescent="0.25">
      <c r="F22" s="19"/>
      <c r="I22" s="19"/>
    </row>
    <row r="23" spans="1:16" x14ac:dyDescent="0.25">
      <c r="F23" s="19"/>
      <c r="I23" s="19"/>
    </row>
    <row r="24" spans="1:16" x14ac:dyDescent="0.25">
      <c r="F24" s="19"/>
      <c r="I24" s="19"/>
    </row>
  </sheetData>
  <sheetProtection algorithmName="SHA-512" hashValue="TJSjIS1Ne1/x5nb0YMDBT4jVXgCs5x8sFgOqXdRyWHYFqu2SGEzFP3EbrO39HqhwHehsQSxYd+u5F16xr2GdIg==" saltValue="/qQaXsMOOc4ri7JUirVp9A==" spinCount="100000" sheet="1" objects="1" scenarios="1"/>
  <mergeCells count="8">
    <mergeCell ref="J3:L3"/>
    <mergeCell ref="M3:P3"/>
    <mergeCell ref="A12:B12"/>
    <mergeCell ref="A15:B15"/>
    <mergeCell ref="A18:B18"/>
    <mergeCell ref="C1:I2"/>
    <mergeCell ref="A3:B3"/>
    <mergeCell ref="C3:I3"/>
  </mergeCells>
  <conditionalFormatting sqref="B5:B6">
    <cfRule type="cellIs" dxfId="14" priority="1" operator="equal">
      <formula>"ok"</formula>
    </cfRule>
    <cfRule type="cellIs" dxfId="13" priority="2" operator="equal">
      <formula>"not ok"</formula>
    </cfRule>
  </conditionalFormatting>
  <conditionalFormatting sqref="C18:P18">
    <cfRule type="cellIs" dxfId="12" priority="5" operator="equal">
      <formula>"no"</formula>
    </cfRule>
    <cfRule type="cellIs" dxfId="11" priority="8" operator="equal">
      <formula>"yes"</formula>
    </cfRule>
  </conditionalFormatting>
  <conditionalFormatting sqref="U2">
    <cfRule type="cellIs" dxfId="10" priority="6" operator="equal">
      <formula>"no"</formula>
    </cfRule>
  </conditionalFormatting>
  <pageMargins left="0.25" right="0.25" top="0.75" bottom="0.75" header="0.3" footer="0.3"/>
  <pageSetup scale="70"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3EF16A4-2F5C-4EB0-9C1F-FC10F8638600}">
          <x14:formula1>
            <xm:f>'2017 Ag Census'!$A$2:$A$74</xm:f>
          </x14:formula1>
          <xm:sqref>B1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DA1B4-E484-4A12-95CB-598CC1F678EC}">
  <sheetPr>
    <pageSetUpPr fitToPage="1"/>
  </sheetPr>
  <dimension ref="A1:R24"/>
  <sheetViews>
    <sheetView workbookViewId="0">
      <selection activeCell="A19" sqref="A19:H20"/>
    </sheetView>
  </sheetViews>
  <sheetFormatPr defaultRowHeight="15" x14ac:dyDescent="0.25"/>
  <cols>
    <col min="1" max="1" width="32.5703125" customWidth="1"/>
    <col min="2" max="2" width="18.85546875" customWidth="1"/>
    <col min="3" max="3" width="9" bestFit="1" customWidth="1"/>
    <col min="4" max="4" width="9.28515625" bestFit="1" customWidth="1"/>
    <col min="5" max="7" width="10.5703125" bestFit="1" customWidth="1"/>
    <col min="8" max="8" width="11.85546875" bestFit="1" customWidth="1"/>
    <col min="9" max="9" width="10.85546875" bestFit="1" customWidth="1"/>
    <col min="10" max="12" width="11.7109375" customWidth="1"/>
    <col min="13" max="13" width="11.5703125" bestFit="1" customWidth="1"/>
    <col min="14" max="14" width="11.5703125" customWidth="1"/>
    <col min="15" max="15" width="11.5703125" bestFit="1" customWidth="1"/>
    <col min="16" max="16" width="8" hidden="1" customWidth="1"/>
    <col min="17" max="18" width="9.140625" hidden="1" customWidth="1"/>
  </cols>
  <sheetData>
    <row r="1" spans="1:18" ht="59.25" customHeight="1" thickBot="1" x14ac:dyDescent="0.3">
      <c r="A1" s="109" t="s">
        <v>106</v>
      </c>
      <c r="B1" s="110" t="s">
        <v>84</v>
      </c>
      <c r="C1" s="155" t="s">
        <v>123</v>
      </c>
      <c r="D1" s="156"/>
      <c r="E1" s="156"/>
      <c r="F1" s="156"/>
      <c r="G1" s="156"/>
      <c r="H1" s="156"/>
      <c r="I1" s="157"/>
      <c r="J1" s="81"/>
      <c r="K1" s="104"/>
      <c r="L1" s="104"/>
      <c r="M1" s="22"/>
      <c r="N1" s="22"/>
      <c r="O1" s="20"/>
      <c r="P1" s="21"/>
    </row>
    <row r="2" spans="1:18" ht="70.5" customHeight="1" thickTop="1" thickBot="1" x14ac:dyDescent="0.3">
      <c r="A2" s="105" t="str">
        <f>HYPERLINK("https://pdec.ifas.ufl.edu/workload/CalculatingParityTraining.pptx","Need help?")</f>
        <v>Need help?</v>
      </c>
      <c r="B2" s="106"/>
      <c r="C2" s="158"/>
      <c r="D2" s="158"/>
      <c r="E2" s="158"/>
      <c r="F2" s="158"/>
      <c r="G2" s="158"/>
      <c r="H2" s="158"/>
      <c r="I2" s="159"/>
      <c r="J2" s="81"/>
      <c r="K2" s="8"/>
      <c r="L2" s="8"/>
      <c r="M2" s="8"/>
      <c r="N2" s="8"/>
      <c r="O2" s="10"/>
    </row>
    <row r="3" spans="1:18" ht="67.5" customHeight="1" thickBot="1" x14ac:dyDescent="0.3">
      <c r="A3" s="150" t="s">
        <v>95</v>
      </c>
      <c r="B3" s="151"/>
      <c r="C3" s="152" t="s">
        <v>6</v>
      </c>
      <c r="D3" s="152"/>
      <c r="E3" s="152"/>
      <c r="F3" s="152"/>
      <c r="G3" s="152"/>
      <c r="H3" s="152"/>
      <c r="I3" s="152"/>
      <c r="J3" s="153" t="s">
        <v>10</v>
      </c>
      <c r="K3" s="153"/>
      <c r="L3" s="154"/>
      <c r="M3" s="136" t="s">
        <v>7</v>
      </c>
      <c r="N3" s="136"/>
      <c r="O3" s="137"/>
    </row>
    <row r="4" spans="1:18" ht="53.25" customHeight="1" thickBot="1" x14ac:dyDescent="0.3">
      <c r="A4" s="83" t="s">
        <v>4</v>
      </c>
      <c r="B4" s="88" t="s">
        <v>111</v>
      </c>
      <c r="C4" s="103" t="s">
        <v>2</v>
      </c>
      <c r="D4" s="89" t="s">
        <v>3</v>
      </c>
      <c r="E4" s="89" t="s">
        <v>1</v>
      </c>
      <c r="F4" s="89" t="s">
        <v>5</v>
      </c>
      <c r="G4" s="89" t="s">
        <v>0</v>
      </c>
      <c r="H4" s="89" t="s">
        <v>109</v>
      </c>
      <c r="I4" s="90" t="s">
        <v>107</v>
      </c>
      <c r="J4" s="103" t="s">
        <v>11</v>
      </c>
      <c r="K4" s="91" t="s">
        <v>101</v>
      </c>
      <c r="L4" s="91" t="s">
        <v>117</v>
      </c>
      <c r="M4" s="103" t="s">
        <v>8</v>
      </c>
      <c r="N4" s="91" t="s">
        <v>9</v>
      </c>
      <c r="O4" s="92" t="s">
        <v>107</v>
      </c>
    </row>
    <row r="5" spans="1:18" ht="27" customHeight="1" x14ac:dyDescent="0.25">
      <c r="A5" s="84" t="s">
        <v>4</v>
      </c>
      <c r="B5" s="85" t="str">
        <f>IF(AND(P5=Q5,Q5=R5),"ok","not ok")</f>
        <v>ok</v>
      </c>
      <c r="C5" s="86"/>
      <c r="D5" s="86"/>
      <c r="E5" s="86"/>
      <c r="F5" s="86"/>
      <c r="G5" s="86"/>
      <c r="H5" s="86"/>
      <c r="I5" s="99"/>
      <c r="J5" s="98"/>
      <c r="K5" s="87"/>
      <c r="L5" s="100"/>
      <c r="M5" s="40"/>
      <c r="N5" s="40"/>
      <c r="O5" s="34"/>
      <c r="P5" s="19">
        <f>SUM(C5:I5)</f>
        <v>0</v>
      </c>
      <c r="Q5">
        <f>SUM(J5:L5)</f>
        <v>0</v>
      </c>
      <c r="R5">
        <f>SUM(M5:O5)</f>
        <v>0</v>
      </c>
    </row>
    <row r="6" spans="1:18" ht="6.75" customHeight="1" x14ac:dyDescent="0.25">
      <c r="A6" s="23"/>
      <c r="B6" s="8"/>
      <c r="C6" s="8"/>
      <c r="D6" s="8"/>
      <c r="E6" s="8"/>
      <c r="F6" s="8"/>
      <c r="G6" s="8"/>
      <c r="H6" s="8"/>
      <c r="I6" s="8"/>
      <c r="J6" s="8"/>
      <c r="K6" s="8"/>
      <c r="L6" s="8"/>
      <c r="M6" s="8"/>
      <c r="N6" s="8"/>
      <c r="O6" s="10"/>
    </row>
    <row r="7" spans="1:18" ht="21.75" customHeight="1" x14ac:dyDescent="0.3">
      <c r="A7" s="11" t="s">
        <v>98</v>
      </c>
      <c r="B7" s="12" t="s">
        <v>135</v>
      </c>
      <c r="C7" s="9"/>
      <c r="D7" s="9"/>
      <c r="E7" s="9"/>
      <c r="F7" s="9"/>
      <c r="G7" s="9"/>
      <c r="H7" s="9"/>
      <c r="I7" s="9"/>
      <c r="J7" s="9"/>
      <c r="K7" s="9"/>
      <c r="L7" s="9"/>
      <c r="M7" s="9"/>
      <c r="N7" s="9"/>
      <c r="O7" s="13"/>
    </row>
    <row r="8" spans="1:18" ht="24.75" customHeight="1" x14ac:dyDescent="0.25">
      <c r="A8" s="53" t="str">
        <f>(B1)</f>
        <v>Florida</v>
      </c>
      <c r="B8" s="54">
        <f>VLOOKUP($B$1,'2022 Census - Age 5-19'!$A$2:$N$74,3,FALSE)</f>
        <v>3687782</v>
      </c>
      <c r="C8" s="69">
        <f>VLOOKUP($B$1,'2022 Census - Age 5-19'!$A$2:$N$74,6,FALSE)</f>
        <v>22318</v>
      </c>
      <c r="D8" s="55">
        <f>VLOOKUP($B$1,'2022 Census - Age 5-19'!$A$2:$N$74,7,FALSE)</f>
        <v>114983</v>
      </c>
      <c r="E8" s="55">
        <f>VLOOKUP($B$1,'2022 Census - Age 5-19'!$A$2:$N$74,5,FALSE)</f>
        <v>806787</v>
      </c>
      <c r="F8" s="55">
        <f>VLOOKUP($B$1,'2022 Census - Age 5-19'!$A$2:$N$74,8,FALSE)</f>
        <v>5624</v>
      </c>
      <c r="G8" s="55">
        <f>VLOOKUP($B$1,'2022 Census - Age 5-19'!$A$2:$N$74,4,FALSE)</f>
        <v>2556144</v>
      </c>
      <c r="H8" s="55">
        <f>VLOOKUP($B$1,'2022 Census - Age 5-19'!$A$2:$N$74,9,FALSE)</f>
        <v>181926</v>
      </c>
      <c r="I8" s="115" t="s">
        <v>108</v>
      </c>
      <c r="J8" s="71">
        <f>VLOOKUP($B$1,'2022 Census - Age 5-19'!$A$2:$N$74,11,FALSE)</f>
        <v>1169375</v>
      </c>
      <c r="K8" s="56">
        <f>VLOOKUP($B$1,'2022 Census - Age 5-19'!$A$2:$N$74,12,FALSE)</f>
        <v>2518407</v>
      </c>
      <c r="L8" s="82" t="s">
        <v>108</v>
      </c>
      <c r="M8" s="73">
        <f>VLOOKUP($B$1,'2022 Census - Age 5-19'!$A$2:$N$74,13,FALSE)</f>
        <v>1887471</v>
      </c>
      <c r="N8" s="57">
        <f>VLOOKUP($B$1,'2022 Census - Age 5-19'!$A$2:$N$74,14,FALSE)</f>
        <v>1800311</v>
      </c>
      <c r="O8" s="58" t="s">
        <v>108</v>
      </c>
      <c r="Q8" s="16"/>
    </row>
    <row r="9" spans="1:18" x14ac:dyDescent="0.25">
      <c r="A9" s="59"/>
      <c r="B9" s="60"/>
      <c r="C9" s="70">
        <f>SUM(C8/$B$8)</f>
        <v>6.0518761683852245E-3</v>
      </c>
      <c r="D9" s="61">
        <f t="shared" ref="D9:N9" si="0">SUM(D8/$B$8)</f>
        <v>3.117944607354773E-2</v>
      </c>
      <c r="E9" s="61">
        <f t="shared" si="0"/>
        <v>0.21877296434550633</v>
      </c>
      <c r="F9" s="61">
        <f t="shared" si="0"/>
        <v>1.5250359158974147E-3</v>
      </c>
      <c r="G9" s="61">
        <f t="shared" si="0"/>
        <v>0.6931385857406972</v>
      </c>
      <c r="H9" s="61">
        <f>SUM(H8/$B$8)</f>
        <v>4.9332091755966055E-2</v>
      </c>
      <c r="I9" s="61"/>
      <c r="J9" s="72">
        <f t="shared" si="0"/>
        <v>0.31709439440834625</v>
      </c>
      <c r="K9" s="62">
        <f t="shared" si="0"/>
        <v>0.6829056055916537</v>
      </c>
      <c r="L9" s="62"/>
      <c r="M9" s="74">
        <f t="shared" si="0"/>
        <v>0.51181740135398457</v>
      </c>
      <c r="N9" s="63">
        <f t="shared" si="0"/>
        <v>0.48818259864601543</v>
      </c>
      <c r="O9" s="64"/>
      <c r="Q9" s="35"/>
    </row>
    <row r="10" spans="1:18" ht="6" customHeight="1" x14ac:dyDescent="0.25">
      <c r="A10" s="23"/>
      <c r="B10" s="24"/>
      <c r="C10" s="24"/>
      <c r="D10" s="24"/>
      <c r="E10" s="24"/>
      <c r="F10" s="24"/>
      <c r="G10" s="24"/>
      <c r="H10" s="24"/>
      <c r="I10" s="24"/>
      <c r="J10" s="8"/>
      <c r="K10" s="8"/>
      <c r="L10" s="8"/>
      <c r="M10" s="8"/>
      <c r="N10" s="8"/>
      <c r="O10" s="10"/>
    </row>
    <row r="11" spans="1:18" ht="21.75" customHeight="1" x14ac:dyDescent="0.3">
      <c r="A11" s="11" t="s">
        <v>97</v>
      </c>
      <c r="B11" s="12"/>
      <c r="C11" s="9"/>
      <c r="D11" s="9"/>
      <c r="E11" s="9"/>
      <c r="F11" s="9"/>
      <c r="G11" s="9"/>
      <c r="H11" s="9"/>
      <c r="I11" s="9"/>
      <c r="J11" s="9"/>
      <c r="K11" s="9"/>
      <c r="L11" s="9"/>
      <c r="M11" s="9"/>
      <c r="N11" s="9"/>
      <c r="O11" s="13"/>
    </row>
    <row r="12" spans="1:18" ht="20.100000000000001" customHeight="1" x14ac:dyDescent="0.25">
      <c r="A12" s="148" t="str">
        <f>(A5)</f>
        <v>Program Title</v>
      </c>
      <c r="B12" s="149"/>
      <c r="C12" s="75" t="e">
        <f t="shared" ref="C12:H12" si="1">SUM(C5)/($C5+$D5+$E5+$F5+$G5+$H5+$I5)</f>
        <v>#DIV/0!</v>
      </c>
      <c r="D12" s="65" t="e">
        <f t="shared" si="1"/>
        <v>#DIV/0!</v>
      </c>
      <c r="E12" s="65" t="e">
        <f t="shared" si="1"/>
        <v>#DIV/0!</v>
      </c>
      <c r="F12" s="65" t="e">
        <f t="shared" si="1"/>
        <v>#DIV/0!</v>
      </c>
      <c r="G12" s="65" t="e">
        <f t="shared" si="1"/>
        <v>#DIV/0!</v>
      </c>
      <c r="H12" s="65" t="e">
        <f t="shared" si="1"/>
        <v>#DIV/0!</v>
      </c>
      <c r="I12" s="65"/>
      <c r="J12" s="76" t="e">
        <f>SUM(J5)/($J5+$K5)</f>
        <v>#DIV/0!</v>
      </c>
      <c r="K12" s="66" t="e">
        <f>SUM(K5)/($J5+$K5)</f>
        <v>#DIV/0!</v>
      </c>
      <c r="L12" s="66"/>
      <c r="M12" s="77" t="e">
        <f>SUM(M5)/($M5+$N5)</f>
        <v>#DIV/0!</v>
      </c>
      <c r="N12" s="67" t="e">
        <f>SUM(N5)/($M5+$N5)</f>
        <v>#DIV/0!</v>
      </c>
      <c r="O12" s="68"/>
      <c r="Q12" s="35"/>
    </row>
    <row r="13" spans="1:18" ht="6" customHeight="1" x14ac:dyDescent="0.25">
      <c r="A13" s="23"/>
      <c r="B13" s="24"/>
      <c r="C13" s="24"/>
      <c r="D13" s="24"/>
      <c r="E13" s="24"/>
      <c r="F13" s="24"/>
      <c r="G13" s="24"/>
      <c r="H13" s="24"/>
      <c r="I13" s="24"/>
      <c r="J13" s="8"/>
      <c r="K13" s="8"/>
      <c r="L13" s="8"/>
      <c r="M13" s="8"/>
      <c r="N13" s="8"/>
      <c r="O13" s="10"/>
    </row>
    <row r="14" spans="1:18" ht="21.75" customHeight="1" x14ac:dyDescent="0.3">
      <c r="A14" s="11" t="s">
        <v>110</v>
      </c>
      <c r="B14" s="12"/>
      <c r="C14" s="9"/>
      <c r="D14" s="9"/>
      <c r="E14" s="9"/>
      <c r="F14" s="9"/>
      <c r="G14" s="9"/>
      <c r="H14" s="9"/>
      <c r="I14" s="9"/>
      <c r="J14" s="9"/>
      <c r="K14" s="9"/>
      <c r="L14" s="9"/>
      <c r="M14" s="9"/>
      <c r="N14" s="9"/>
      <c r="O14" s="13"/>
    </row>
    <row r="15" spans="1:18" ht="20.100000000000001" customHeight="1" x14ac:dyDescent="0.25">
      <c r="A15" s="148" t="str">
        <f>(A5)</f>
        <v>Program Title</v>
      </c>
      <c r="B15" s="149"/>
      <c r="C15" s="75">
        <f t="shared" ref="C15:N15" si="2">IFERROR(C12/C$9,0)</f>
        <v>0</v>
      </c>
      <c r="D15" s="65">
        <f t="shared" si="2"/>
        <v>0</v>
      </c>
      <c r="E15" s="65">
        <f t="shared" si="2"/>
        <v>0</v>
      </c>
      <c r="F15" s="65">
        <f t="shared" si="2"/>
        <v>0</v>
      </c>
      <c r="G15" s="65">
        <f t="shared" si="2"/>
        <v>0</v>
      </c>
      <c r="H15" s="65">
        <f>IFERROR(H12/H$9,0)</f>
        <v>0</v>
      </c>
      <c r="I15" s="65"/>
      <c r="J15" s="76">
        <f t="shared" si="2"/>
        <v>0</v>
      </c>
      <c r="K15" s="66">
        <f t="shared" si="2"/>
        <v>0</v>
      </c>
      <c r="L15" s="66"/>
      <c r="M15" s="77">
        <f t="shared" si="2"/>
        <v>0</v>
      </c>
      <c r="N15" s="67">
        <f t="shared" si="2"/>
        <v>0</v>
      </c>
      <c r="O15" s="68"/>
    </row>
    <row r="16" spans="1:18" ht="6" customHeight="1" x14ac:dyDescent="0.25">
      <c r="A16" s="23"/>
      <c r="B16" s="24"/>
      <c r="C16" s="24"/>
      <c r="D16" s="24"/>
      <c r="E16" s="24"/>
      <c r="F16" s="24"/>
      <c r="G16" s="24"/>
      <c r="H16" s="24"/>
      <c r="I16" s="24"/>
      <c r="J16" s="8"/>
      <c r="K16" s="8"/>
      <c r="L16" s="8"/>
      <c r="M16" s="8"/>
      <c r="N16" s="8"/>
      <c r="O16" s="10"/>
    </row>
    <row r="17" spans="1:15" ht="21.75" customHeight="1" x14ac:dyDescent="0.3">
      <c r="A17" s="11" t="s">
        <v>99</v>
      </c>
      <c r="B17" s="12"/>
      <c r="C17" s="9"/>
      <c r="D17" s="9"/>
      <c r="E17" s="9"/>
      <c r="F17" s="9"/>
      <c r="G17" s="9"/>
      <c r="H17" s="9"/>
      <c r="I17" s="9"/>
      <c r="J17" s="9"/>
      <c r="K17" s="9"/>
      <c r="L17" s="9"/>
      <c r="M17" s="9"/>
      <c r="N17" s="9"/>
      <c r="O17" s="13"/>
    </row>
    <row r="18" spans="1:15" ht="20.100000000000001" customHeight="1" thickBot="1" x14ac:dyDescent="0.3">
      <c r="A18" s="138" t="str">
        <f>(A5)</f>
        <v>Program Title</v>
      </c>
      <c r="B18" s="139"/>
      <c r="C18" s="52" t="str">
        <f t="shared" ref="C18:G18" si="3">IF(C15&gt;0.799, "yes","no")</f>
        <v>no</v>
      </c>
      <c r="D18" s="46" t="str">
        <f t="shared" si="3"/>
        <v>no</v>
      </c>
      <c r="E18" s="46" t="str">
        <f t="shared" si="3"/>
        <v>no</v>
      </c>
      <c r="F18" s="46" t="str">
        <f t="shared" si="3"/>
        <v>no</v>
      </c>
      <c r="G18" s="46" t="str">
        <f t="shared" si="3"/>
        <v>no</v>
      </c>
      <c r="H18" s="46" t="str">
        <f>IF(H15&gt;0.799, "yes","no")</f>
        <v>no</v>
      </c>
      <c r="I18" s="47"/>
      <c r="J18" s="52" t="str">
        <f>IF(J15&gt;0.799, "yes","no")</f>
        <v>no</v>
      </c>
      <c r="K18" s="46" t="str">
        <f>IF(K15&gt;0.799, "yes","no")</f>
        <v>no</v>
      </c>
      <c r="L18" s="47"/>
      <c r="M18" s="52" t="str">
        <f>IF(M15&gt;0.799, "yes","no")</f>
        <v>no</v>
      </c>
      <c r="N18" s="46" t="str">
        <f>IF(N15&gt;0.799, "yes","no")</f>
        <v>no</v>
      </c>
      <c r="O18" s="48"/>
    </row>
    <row r="19" spans="1:15" ht="48" customHeight="1" x14ac:dyDescent="0.25">
      <c r="A19" s="160" t="s">
        <v>137</v>
      </c>
      <c r="B19" s="160"/>
      <c r="C19" s="160"/>
      <c r="D19" s="160"/>
      <c r="E19" s="160"/>
      <c r="F19" s="160"/>
      <c r="G19" s="160"/>
      <c r="H19" s="160"/>
      <c r="I19" s="8"/>
      <c r="J19" s="8"/>
      <c r="K19" s="8"/>
      <c r="L19" s="8"/>
      <c r="M19" s="8" t="s">
        <v>133</v>
      </c>
      <c r="N19" s="8"/>
      <c r="O19" s="8"/>
    </row>
    <row r="20" spans="1:15" x14ac:dyDescent="0.25">
      <c r="A20" s="161"/>
      <c r="B20" s="161"/>
      <c r="C20" s="161"/>
      <c r="D20" s="161"/>
      <c r="E20" s="161"/>
      <c r="F20" s="161"/>
      <c r="G20" s="161"/>
      <c r="H20" s="161"/>
    </row>
    <row r="21" spans="1:15" x14ac:dyDescent="0.25">
      <c r="B21" s="16"/>
    </row>
    <row r="22" spans="1:15" x14ac:dyDescent="0.25">
      <c r="F22" s="19"/>
      <c r="I22" s="19"/>
    </row>
    <row r="23" spans="1:15" x14ac:dyDescent="0.25">
      <c r="F23" s="19"/>
      <c r="I23" s="19"/>
    </row>
    <row r="24" spans="1:15" x14ac:dyDescent="0.25">
      <c r="F24" s="19"/>
      <c r="I24" s="19"/>
    </row>
  </sheetData>
  <sheetProtection algorithmName="SHA-512" hashValue="D/Ox37KfPov7IvZ4hhbAcyllqZ8bSPMrFovFBB7ovO6cuwM14ZB+ORRkn4iqTY2LCdYMyXZpsWSkzzOqIqmUmQ==" saltValue="FkVVbeV/1BJdjuO7bDBEjw==" spinCount="100000" sheet="1" objects="1" scenarios="1"/>
  <mergeCells count="9">
    <mergeCell ref="M3:O3"/>
    <mergeCell ref="A12:B12"/>
    <mergeCell ref="A15:B15"/>
    <mergeCell ref="A18:B18"/>
    <mergeCell ref="A19:H20"/>
    <mergeCell ref="C1:I2"/>
    <mergeCell ref="A3:B3"/>
    <mergeCell ref="C3:I3"/>
    <mergeCell ref="J3:L3"/>
  </mergeCells>
  <conditionalFormatting sqref="B5:B6">
    <cfRule type="cellIs" dxfId="9" priority="1" operator="equal">
      <formula>"ok"</formula>
    </cfRule>
    <cfRule type="cellIs" dxfId="8" priority="2" operator="equal">
      <formula>"not ok"</formula>
    </cfRule>
  </conditionalFormatting>
  <conditionalFormatting sqref="C18:O18">
    <cfRule type="cellIs" dxfId="7" priority="5" operator="equal">
      <formula>"no"</formula>
    </cfRule>
    <cfRule type="cellIs" dxfId="6" priority="8" operator="equal">
      <formula>"yes"</formula>
    </cfRule>
  </conditionalFormatting>
  <conditionalFormatting sqref="T2">
    <cfRule type="cellIs" dxfId="5" priority="6" operator="equal">
      <formula>"no"</formula>
    </cfRule>
  </conditionalFormatting>
  <pageMargins left="0.25" right="0.25" top="0.75" bottom="0.75" header="0.3" footer="0.3"/>
  <pageSetup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A040422-ED6C-41BD-834D-6F166510728A}">
          <x14:formula1>
            <xm:f>'2017 Ag Census'!$A$2:$A$74</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70E26-8EF4-4717-A54A-07AAD5594838}">
  <sheetPr>
    <pageSetUpPr fitToPage="1"/>
  </sheetPr>
  <dimension ref="A1:R24"/>
  <sheetViews>
    <sheetView workbookViewId="0">
      <selection activeCell="B1" sqref="B1"/>
    </sheetView>
  </sheetViews>
  <sheetFormatPr defaultRowHeight="15" x14ac:dyDescent="0.25"/>
  <cols>
    <col min="1" max="1" width="32.5703125" customWidth="1"/>
    <col min="2" max="2" width="18.85546875" customWidth="1"/>
    <col min="3" max="3" width="9" bestFit="1" customWidth="1"/>
    <col min="4" max="4" width="9.28515625" bestFit="1" customWidth="1"/>
    <col min="5" max="7" width="10.5703125" bestFit="1" customWidth="1"/>
    <col min="8" max="8" width="11.85546875" bestFit="1" customWidth="1"/>
    <col min="9" max="9" width="10.85546875" bestFit="1" customWidth="1"/>
    <col min="10" max="12" width="11.7109375" customWidth="1"/>
    <col min="13" max="13" width="11.5703125" bestFit="1" customWidth="1"/>
    <col min="14" max="14" width="11.5703125" customWidth="1"/>
    <col min="15" max="15" width="11.5703125" bestFit="1" customWidth="1"/>
    <col min="16" max="16" width="8" hidden="1" customWidth="1"/>
    <col min="17" max="18" width="9.140625" hidden="1" customWidth="1"/>
  </cols>
  <sheetData>
    <row r="1" spans="1:18" ht="59.25" customHeight="1" thickBot="1" x14ac:dyDescent="0.3">
      <c r="A1" s="109" t="s">
        <v>106</v>
      </c>
      <c r="B1" s="110" t="s">
        <v>84</v>
      </c>
      <c r="C1" s="155" t="s">
        <v>124</v>
      </c>
      <c r="D1" s="156"/>
      <c r="E1" s="156"/>
      <c r="F1" s="156"/>
      <c r="G1" s="156"/>
      <c r="H1" s="156"/>
      <c r="I1" s="157"/>
      <c r="J1" s="81"/>
      <c r="K1" s="104"/>
      <c r="L1" s="104"/>
      <c r="M1" s="22"/>
      <c r="N1" s="22"/>
      <c r="O1" s="20"/>
      <c r="P1" s="21"/>
    </row>
    <row r="2" spans="1:18" ht="70.5" customHeight="1" thickTop="1" thickBot="1" x14ac:dyDescent="0.3">
      <c r="A2" s="105" t="str">
        <f>HYPERLINK("https://pdec.ifas.ufl.edu/workload/CalculatingParityTraining.pptx","Need help?")</f>
        <v>Need help?</v>
      </c>
      <c r="B2" s="106"/>
      <c r="C2" s="158"/>
      <c r="D2" s="158"/>
      <c r="E2" s="158"/>
      <c r="F2" s="158"/>
      <c r="G2" s="158"/>
      <c r="H2" s="158"/>
      <c r="I2" s="159"/>
      <c r="J2" s="81"/>
      <c r="K2" s="8"/>
      <c r="L2" s="8"/>
      <c r="M2" s="8"/>
      <c r="N2" s="8"/>
      <c r="O2" s="10"/>
    </row>
    <row r="3" spans="1:18" ht="67.5" customHeight="1" thickBot="1" x14ac:dyDescent="0.3">
      <c r="A3" s="150" t="s">
        <v>95</v>
      </c>
      <c r="B3" s="151"/>
      <c r="C3" s="152" t="s">
        <v>6</v>
      </c>
      <c r="D3" s="152"/>
      <c r="E3" s="152"/>
      <c r="F3" s="152"/>
      <c r="G3" s="152"/>
      <c r="H3" s="152"/>
      <c r="I3" s="152"/>
      <c r="J3" s="153" t="s">
        <v>10</v>
      </c>
      <c r="K3" s="153"/>
      <c r="L3" s="154"/>
      <c r="M3" s="136" t="s">
        <v>7</v>
      </c>
      <c r="N3" s="136"/>
      <c r="O3" s="137"/>
    </row>
    <row r="4" spans="1:18" ht="53.25" customHeight="1" thickBot="1" x14ac:dyDescent="0.3">
      <c r="A4" s="83" t="s">
        <v>4</v>
      </c>
      <c r="B4" s="88" t="s">
        <v>111</v>
      </c>
      <c r="C4" s="103" t="s">
        <v>2</v>
      </c>
      <c r="D4" s="89" t="s">
        <v>3</v>
      </c>
      <c r="E4" s="89" t="s">
        <v>1</v>
      </c>
      <c r="F4" s="89" t="s">
        <v>5</v>
      </c>
      <c r="G4" s="89" t="s">
        <v>0</v>
      </c>
      <c r="H4" s="89" t="s">
        <v>109</v>
      </c>
      <c r="I4" s="90" t="s">
        <v>107</v>
      </c>
      <c r="J4" s="103" t="s">
        <v>11</v>
      </c>
      <c r="K4" s="91" t="s">
        <v>101</v>
      </c>
      <c r="L4" s="91" t="s">
        <v>117</v>
      </c>
      <c r="M4" s="103" t="s">
        <v>8</v>
      </c>
      <c r="N4" s="91" t="s">
        <v>9</v>
      </c>
      <c r="O4" s="92" t="s">
        <v>107</v>
      </c>
    </row>
    <row r="5" spans="1:18" ht="27" customHeight="1" x14ac:dyDescent="0.25">
      <c r="A5" s="84" t="s">
        <v>4</v>
      </c>
      <c r="B5" s="85" t="str">
        <f>IF(AND(P5=Q5,Q5=R5),"ok","not ok")</f>
        <v>ok</v>
      </c>
      <c r="C5" s="86"/>
      <c r="D5" s="86"/>
      <c r="E5" s="86"/>
      <c r="F5" s="86"/>
      <c r="G5" s="86"/>
      <c r="H5" s="86"/>
      <c r="I5" s="99"/>
      <c r="J5" s="98"/>
      <c r="K5" s="87"/>
      <c r="L5" s="100"/>
      <c r="M5" s="40"/>
      <c r="N5" s="40"/>
      <c r="O5" s="34"/>
      <c r="P5" s="19">
        <f>SUM(C5:I5)</f>
        <v>0</v>
      </c>
      <c r="Q5">
        <f>SUM(J5:L5)</f>
        <v>0</v>
      </c>
      <c r="R5">
        <f>SUM(M5:O5)</f>
        <v>0</v>
      </c>
    </row>
    <row r="6" spans="1:18" ht="6.75" customHeight="1" x14ac:dyDescent="0.25">
      <c r="A6" s="23"/>
      <c r="B6" s="8"/>
      <c r="C6" s="8"/>
      <c r="D6" s="8"/>
      <c r="E6" s="8"/>
      <c r="F6" s="8"/>
      <c r="G6" s="8"/>
      <c r="H6" s="8"/>
      <c r="I6" s="8"/>
      <c r="J6" s="8"/>
      <c r="K6" s="8"/>
      <c r="L6" s="8"/>
      <c r="M6" s="8"/>
      <c r="N6" s="8"/>
      <c r="O6" s="10"/>
    </row>
    <row r="7" spans="1:18" ht="21.75" customHeight="1" x14ac:dyDescent="0.3">
      <c r="A7" s="11" t="s">
        <v>98</v>
      </c>
      <c r="B7" s="12" t="s">
        <v>135</v>
      </c>
      <c r="C7" s="9"/>
      <c r="D7" s="9"/>
      <c r="E7" s="9"/>
      <c r="F7" s="9"/>
      <c r="G7" s="9"/>
      <c r="H7" s="9"/>
      <c r="I7" s="9"/>
      <c r="J7" s="9"/>
      <c r="K7" s="9"/>
      <c r="L7" s="9"/>
      <c r="M7" s="9"/>
      <c r="N7" s="9"/>
      <c r="O7" s="13"/>
    </row>
    <row r="8" spans="1:18" ht="24.75" customHeight="1" x14ac:dyDescent="0.25">
      <c r="A8" s="53" t="str">
        <f>(B1)</f>
        <v>Florida</v>
      </c>
      <c r="B8" s="54">
        <f>VLOOKUP($B$1,'2022 Census - Age 65+'!$A$2:$N$74,3,FALSE)</f>
        <v>4794196</v>
      </c>
      <c r="C8" s="69">
        <f>VLOOKUP($B$1,'2022 Census - Age 65+'!$A$2:$N$74,6,FALSE)</f>
        <v>17716</v>
      </c>
      <c r="D8" s="55">
        <f>VLOOKUP($B$1,'2022 Census - Age 65+'!$A$2:$N$74,7,FALSE)</f>
        <v>110788</v>
      </c>
      <c r="E8" s="55">
        <f>VLOOKUP($B$1,'2022 Census - Age 65+'!$A$2:$N$74,5,FALSE)</f>
        <v>472139</v>
      </c>
      <c r="F8" s="55">
        <f>VLOOKUP($B$1,'2022 Census - Age 65+'!$A$2:$N$74,8,FALSE)</f>
        <v>3207</v>
      </c>
      <c r="G8" s="55">
        <f>VLOOKUP($B$1,'2022 Census - Age 65+'!$A$2:$N$74,4,FALSE)</f>
        <v>4151763</v>
      </c>
      <c r="H8" s="55">
        <f>VLOOKUP($B$1,'2022 Census - Age 65+'!$A$2:$N$74,9,FALSE)</f>
        <v>38583</v>
      </c>
      <c r="I8" s="55" t="s">
        <v>108</v>
      </c>
      <c r="J8" s="71">
        <f>VLOOKUP($B$1,'2022 Census - Age 65+'!$A$2:$N$74,11,FALSE)</f>
        <v>775290</v>
      </c>
      <c r="K8" s="56">
        <f>VLOOKUP($B$1,'2022 Census - Age 65+'!$A$2:$N$74,12,FALSE)</f>
        <v>4018906</v>
      </c>
      <c r="L8" s="82" t="s">
        <v>108</v>
      </c>
      <c r="M8" s="73">
        <f>VLOOKUP($B$1,'2022 Census - Age 65+'!$A$2:$N$74,13,FALSE)</f>
        <v>2164120</v>
      </c>
      <c r="N8" s="57">
        <f>VLOOKUP($B$1,'2022 Census - Age 65+'!$A$2:$N$74,14,FALSE)</f>
        <v>2630076</v>
      </c>
      <c r="O8" s="58" t="s">
        <v>108</v>
      </c>
      <c r="Q8" s="16"/>
    </row>
    <row r="9" spans="1:18" x14ac:dyDescent="0.25">
      <c r="A9" s="59"/>
      <c r="B9" s="60"/>
      <c r="C9" s="70">
        <f>SUM(C8/$B$8)</f>
        <v>3.6953015688136236E-3</v>
      </c>
      <c r="D9" s="61">
        <f t="shared" ref="D9:N9" si="0">SUM(D8/$B$8)</f>
        <v>2.3108775694610735E-2</v>
      </c>
      <c r="E9" s="61">
        <f t="shared" si="0"/>
        <v>9.848137205904807E-2</v>
      </c>
      <c r="F9" s="61">
        <f t="shared" si="0"/>
        <v>6.6893385251666807E-4</v>
      </c>
      <c r="G9" s="61">
        <f t="shared" si="0"/>
        <v>0.86599776062555645</v>
      </c>
      <c r="H9" s="61">
        <f t="shared" si="0"/>
        <v>8.0478561994545075E-3</v>
      </c>
      <c r="I9" s="61"/>
      <c r="J9" s="72">
        <f t="shared" si="0"/>
        <v>0.16171428952842146</v>
      </c>
      <c r="K9" s="62">
        <f t="shared" si="0"/>
        <v>0.83828571047157852</v>
      </c>
      <c r="L9" s="62"/>
      <c r="M9" s="74">
        <f t="shared" si="0"/>
        <v>0.4514041561921957</v>
      </c>
      <c r="N9" s="63">
        <f t="shared" si="0"/>
        <v>0.54859584380780424</v>
      </c>
      <c r="O9" s="64"/>
      <c r="Q9" s="35"/>
    </row>
    <row r="10" spans="1:18" ht="6" customHeight="1" x14ac:dyDescent="0.25">
      <c r="A10" s="23"/>
      <c r="B10" s="24"/>
      <c r="C10" s="24"/>
      <c r="D10" s="24"/>
      <c r="E10" s="24"/>
      <c r="F10" s="24"/>
      <c r="G10" s="24"/>
      <c r="H10" s="24"/>
      <c r="I10" s="24"/>
      <c r="J10" s="8"/>
      <c r="K10" s="8"/>
      <c r="L10" s="8"/>
      <c r="M10" s="8"/>
      <c r="N10" s="8"/>
      <c r="O10" s="10"/>
    </row>
    <row r="11" spans="1:18" ht="21.75" customHeight="1" x14ac:dyDescent="0.3">
      <c r="A11" s="11" t="s">
        <v>97</v>
      </c>
      <c r="B11" s="12"/>
      <c r="C11" s="9"/>
      <c r="D11" s="9"/>
      <c r="E11" s="9"/>
      <c r="F11" s="9"/>
      <c r="G11" s="9"/>
      <c r="H11" s="9"/>
      <c r="I11" s="9"/>
      <c r="J11" s="9"/>
      <c r="K11" s="9"/>
      <c r="L11" s="9"/>
      <c r="M11" s="9"/>
      <c r="N11" s="9"/>
      <c r="O11" s="13"/>
    </row>
    <row r="12" spans="1:18" ht="20.100000000000001" customHeight="1" x14ac:dyDescent="0.25">
      <c r="A12" s="148" t="str">
        <f>(A5)</f>
        <v>Program Title</v>
      </c>
      <c r="B12" s="149"/>
      <c r="C12" s="75" t="e">
        <f t="shared" ref="C12:H12" si="1">SUM(C5)/($C5+$D5+$E5+$F5+$G5+$H5+$I5)</f>
        <v>#DIV/0!</v>
      </c>
      <c r="D12" s="65" t="e">
        <f t="shared" si="1"/>
        <v>#DIV/0!</v>
      </c>
      <c r="E12" s="65" t="e">
        <f t="shared" si="1"/>
        <v>#DIV/0!</v>
      </c>
      <c r="F12" s="65" t="e">
        <f t="shared" si="1"/>
        <v>#DIV/0!</v>
      </c>
      <c r="G12" s="65" t="e">
        <f t="shared" si="1"/>
        <v>#DIV/0!</v>
      </c>
      <c r="H12" s="65" t="e">
        <f t="shared" si="1"/>
        <v>#DIV/0!</v>
      </c>
      <c r="I12" s="65"/>
      <c r="J12" s="76" t="e">
        <f>SUM(J5)/($J5+$K5)</f>
        <v>#DIV/0!</v>
      </c>
      <c r="K12" s="66" t="e">
        <f>SUM(K5)/($J5+$K5)</f>
        <v>#DIV/0!</v>
      </c>
      <c r="L12" s="66"/>
      <c r="M12" s="77" t="e">
        <f>SUM(M5)/($M5+$N5)</f>
        <v>#DIV/0!</v>
      </c>
      <c r="N12" s="67" t="e">
        <f>SUM(N5)/($M5+$N5)</f>
        <v>#DIV/0!</v>
      </c>
      <c r="O12" s="68"/>
      <c r="Q12" s="35"/>
    </row>
    <row r="13" spans="1:18" ht="6" customHeight="1" x14ac:dyDescent="0.25">
      <c r="A13" s="23"/>
      <c r="B13" s="24"/>
      <c r="C13" s="24"/>
      <c r="D13" s="24"/>
      <c r="E13" s="24"/>
      <c r="F13" s="24"/>
      <c r="G13" s="24"/>
      <c r="H13" s="24"/>
      <c r="I13" s="24"/>
      <c r="J13" s="8"/>
      <c r="K13" s="8"/>
      <c r="L13" s="8"/>
      <c r="M13" s="8"/>
      <c r="N13" s="8"/>
      <c r="O13" s="10"/>
    </row>
    <row r="14" spans="1:18" ht="21.75" customHeight="1" x14ac:dyDescent="0.3">
      <c r="A14" s="11" t="s">
        <v>110</v>
      </c>
      <c r="B14" s="12"/>
      <c r="C14" s="9"/>
      <c r="D14" s="9"/>
      <c r="E14" s="9"/>
      <c r="F14" s="9"/>
      <c r="G14" s="9"/>
      <c r="H14" s="9"/>
      <c r="I14" s="9"/>
      <c r="J14" s="9"/>
      <c r="K14" s="9"/>
      <c r="L14" s="9"/>
      <c r="M14" s="9"/>
      <c r="N14" s="9"/>
      <c r="O14" s="13"/>
    </row>
    <row r="15" spans="1:18" ht="20.100000000000001" customHeight="1" x14ac:dyDescent="0.25">
      <c r="A15" s="148" t="str">
        <f>(A5)</f>
        <v>Program Title</v>
      </c>
      <c r="B15" s="149"/>
      <c r="C15" s="75">
        <f t="shared" ref="C15:N15" si="2">IFERROR(C12/C$9,0)</f>
        <v>0</v>
      </c>
      <c r="D15" s="65">
        <f t="shared" si="2"/>
        <v>0</v>
      </c>
      <c r="E15" s="65">
        <f t="shared" si="2"/>
        <v>0</v>
      </c>
      <c r="F15" s="65">
        <f t="shared" si="2"/>
        <v>0</v>
      </c>
      <c r="G15" s="65">
        <f t="shared" si="2"/>
        <v>0</v>
      </c>
      <c r="H15" s="65">
        <f t="shared" si="2"/>
        <v>0</v>
      </c>
      <c r="I15" s="65"/>
      <c r="J15" s="76">
        <f t="shared" si="2"/>
        <v>0</v>
      </c>
      <c r="K15" s="66">
        <f t="shared" si="2"/>
        <v>0</v>
      </c>
      <c r="L15" s="66"/>
      <c r="M15" s="77">
        <f t="shared" si="2"/>
        <v>0</v>
      </c>
      <c r="N15" s="67">
        <f t="shared" si="2"/>
        <v>0</v>
      </c>
      <c r="O15" s="68"/>
    </row>
    <row r="16" spans="1:18" ht="6" customHeight="1" x14ac:dyDescent="0.25">
      <c r="A16" s="23"/>
      <c r="B16" s="24"/>
      <c r="C16" s="24"/>
      <c r="D16" s="24"/>
      <c r="E16" s="24"/>
      <c r="F16" s="24"/>
      <c r="G16" s="24"/>
      <c r="H16" s="24"/>
      <c r="I16" s="24"/>
      <c r="J16" s="8"/>
      <c r="K16" s="8"/>
      <c r="L16" s="8"/>
      <c r="M16" s="8"/>
      <c r="N16" s="8"/>
      <c r="O16" s="10"/>
    </row>
    <row r="17" spans="1:15" ht="21.75" customHeight="1" x14ac:dyDescent="0.3">
      <c r="A17" s="11" t="s">
        <v>99</v>
      </c>
      <c r="B17" s="12"/>
      <c r="C17" s="9"/>
      <c r="D17" s="9"/>
      <c r="E17" s="9"/>
      <c r="F17" s="9"/>
      <c r="G17" s="9"/>
      <c r="H17" s="9"/>
      <c r="I17" s="9"/>
      <c r="J17" s="9"/>
      <c r="K17" s="9"/>
      <c r="L17" s="9"/>
      <c r="M17" s="9"/>
      <c r="N17" s="9"/>
      <c r="O17" s="13"/>
    </row>
    <row r="18" spans="1:15" ht="20.100000000000001" customHeight="1" thickBot="1" x14ac:dyDescent="0.3">
      <c r="A18" s="138" t="str">
        <f>(A5)</f>
        <v>Program Title</v>
      </c>
      <c r="B18" s="139"/>
      <c r="C18" s="52" t="str">
        <f t="shared" ref="C18:H18" si="3">IF(C15&gt;0.799, "yes","no")</f>
        <v>no</v>
      </c>
      <c r="D18" s="46" t="str">
        <f t="shared" si="3"/>
        <v>no</v>
      </c>
      <c r="E18" s="46" t="str">
        <f t="shared" si="3"/>
        <v>no</v>
      </c>
      <c r="F18" s="46" t="str">
        <f t="shared" si="3"/>
        <v>no</v>
      </c>
      <c r="G18" s="46" t="str">
        <f t="shared" si="3"/>
        <v>no</v>
      </c>
      <c r="H18" s="46" t="str">
        <f t="shared" si="3"/>
        <v>no</v>
      </c>
      <c r="I18" s="47"/>
      <c r="J18" s="52" t="str">
        <f>IF(J15&gt;0.799, "yes","no")</f>
        <v>no</v>
      </c>
      <c r="K18" s="46" t="str">
        <f>IF(K15&gt;0.799, "yes","no")</f>
        <v>no</v>
      </c>
      <c r="L18" s="47"/>
      <c r="M18" s="52" t="str">
        <f>IF(M15&gt;0.799, "yes","no")</f>
        <v>no</v>
      </c>
      <c r="N18" s="46" t="str">
        <f>IF(N15&gt;0.799, "yes","no")</f>
        <v>no</v>
      </c>
      <c r="O18" s="48"/>
    </row>
    <row r="19" spans="1:15" ht="33.75" customHeight="1" x14ac:dyDescent="0.25">
      <c r="A19" s="160" t="s">
        <v>137</v>
      </c>
      <c r="B19" s="160"/>
      <c r="C19" s="160"/>
      <c r="D19" s="160"/>
      <c r="E19" s="160"/>
      <c r="F19" s="160"/>
      <c r="G19" s="160"/>
      <c r="H19" s="160"/>
      <c r="I19" s="8"/>
      <c r="J19" s="8"/>
      <c r="K19" s="8"/>
      <c r="L19" s="8"/>
      <c r="M19" s="8" t="s">
        <v>133</v>
      </c>
      <c r="N19" s="8"/>
      <c r="O19" s="8"/>
    </row>
    <row r="20" spans="1:15" ht="29.25" customHeight="1" x14ac:dyDescent="0.25">
      <c r="A20" s="161"/>
      <c r="B20" s="161"/>
      <c r="C20" s="161"/>
      <c r="D20" s="161"/>
      <c r="E20" s="161"/>
      <c r="F20" s="161"/>
      <c r="G20" s="161"/>
      <c r="H20" s="161"/>
    </row>
    <row r="21" spans="1:15" x14ac:dyDescent="0.25">
      <c r="B21" s="16"/>
    </row>
    <row r="22" spans="1:15" x14ac:dyDescent="0.25">
      <c r="F22" s="19"/>
      <c r="I22" s="19"/>
    </row>
    <row r="23" spans="1:15" x14ac:dyDescent="0.25">
      <c r="F23" s="19"/>
      <c r="I23" s="19"/>
    </row>
    <row r="24" spans="1:15" x14ac:dyDescent="0.25">
      <c r="F24" s="19"/>
      <c r="I24" s="19"/>
    </row>
  </sheetData>
  <sheetProtection algorithmName="SHA-512" hashValue="duPFlpu46zQwaZ6t7AmBqmODF32kB7fnbDmTCSqqi9XzzYziINzbOGjjwQODe18QtAHS9ws9/TtvxbFzqW5B9A==" saltValue="X6m7eY+YVXc571x4o+WXIA==" spinCount="100000" sheet="1" objects="1" scenarios="1"/>
  <mergeCells count="9">
    <mergeCell ref="M3:O3"/>
    <mergeCell ref="A12:B12"/>
    <mergeCell ref="A15:B15"/>
    <mergeCell ref="A18:B18"/>
    <mergeCell ref="A19:H20"/>
    <mergeCell ref="C1:I2"/>
    <mergeCell ref="A3:B3"/>
    <mergeCell ref="C3:I3"/>
    <mergeCell ref="J3:L3"/>
  </mergeCells>
  <conditionalFormatting sqref="B5:B6">
    <cfRule type="cellIs" dxfId="4" priority="1" operator="equal">
      <formula>"ok"</formula>
    </cfRule>
    <cfRule type="cellIs" dxfId="3" priority="2" operator="equal">
      <formula>"not ok"</formula>
    </cfRule>
  </conditionalFormatting>
  <conditionalFormatting sqref="C18:O18">
    <cfRule type="cellIs" dxfId="2" priority="5" operator="equal">
      <formula>"no"</formula>
    </cfRule>
    <cfRule type="cellIs" dxfId="1" priority="8" operator="equal">
      <formula>"yes"</formula>
    </cfRule>
  </conditionalFormatting>
  <conditionalFormatting sqref="T2">
    <cfRule type="cellIs" dxfId="0" priority="6" operator="equal">
      <formula>"no"</formula>
    </cfRule>
  </conditionalFormatting>
  <pageMargins left="0.25" right="0.25" top="0.75" bottom="0.75" header="0.3" footer="0.3"/>
  <pageSetup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1EBD1CF-DDAA-4F3D-8309-FEDA61BC290A}">
          <x14:formula1>
            <xm:f>'2017 Ag Census'!$A$2:$A$74</xm:f>
          </x14:formula1>
          <xm:sqref>B1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FEDCC-2608-4678-A27D-C48F47CC29C2}">
  <dimension ref="A1:AA74"/>
  <sheetViews>
    <sheetView workbookViewId="0">
      <selection activeCell="A3" sqref="A3"/>
    </sheetView>
  </sheetViews>
  <sheetFormatPr defaultRowHeight="15" x14ac:dyDescent="0.25"/>
  <cols>
    <col min="1" max="1" width="23.85546875" customWidth="1"/>
    <col min="2" max="2" width="7.28515625" bestFit="1" customWidth="1"/>
    <col min="3" max="3" width="13.28515625" style="1" bestFit="1" customWidth="1"/>
    <col min="4" max="4" width="14.28515625" style="2" bestFit="1" customWidth="1"/>
    <col min="5" max="5" width="13.28515625" style="2" bestFit="1" customWidth="1"/>
    <col min="6" max="6" width="10.5703125" style="2" bestFit="1" customWidth="1"/>
    <col min="7" max="7" width="11.5703125" style="2" bestFit="1" customWidth="1"/>
    <col min="8" max="8" width="10.5703125" style="2" bestFit="1" customWidth="1"/>
    <col min="9" max="10" width="13.28515625" style="2" bestFit="1" customWidth="1"/>
    <col min="11" max="11" width="14.28515625" style="2" bestFit="1" customWidth="1"/>
    <col min="12" max="14" width="12" customWidth="1"/>
    <col min="16" max="17" width="11.5703125" bestFit="1" customWidth="1"/>
    <col min="18" max="18" width="10.5703125" bestFit="1" customWidth="1"/>
    <col min="23" max="24" width="10.5703125" bestFit="1" customWidth="1"/>
    <col min="25" max="27" width="11.5703125" bestFit="1" customWidth="1"/>
  </cols>
  <sheetData>
    <row r="1" spans="1:27" ht="72.75" x14ac:dyDescent="0.25">
      <c r="A1" s="3" t="s">
        <v>94</v>
      </c>
      <c r="B1" s="3" t="s">
        <v>85</v>
      </c>
      <c r="C1" s="4" t="s">
        <v>86</v>
      </c>
      <c r="D1" s="5" t="s">
        <v>87</v>
      </c>
      <c r="E1" s="5" t="s">
        <v>88</v>
      </c>
      <c r="F1" s="5" t="s">
        <v>89</v>
      </c>
      <c r="G1" s="5" t="s">
        <v>90</v>
      </c>
      <c r="H1" s="5" t="s">
        <v>91</v>
      </c>
      <c r="I1" s="5" t="s">
        <v>92</v>
      </c>
      <c r="J1" s="5" t="s">
        <v>93</v>
      </c>
      <c r="K1" s="5" t="s">
        <v>131</v>
      </c>
      <c r="L1" s="5" t="s">
        <v>132</v>
      </c>
      <c r="M1" s="5" t="s">
        <v>8</v>
      </c>
      <c r="N1" s="5" t="s">
        <v>9</v>
      </c>
    </row>
    <row r="2" spans="1:27" x14ac:dyDescent="0.25">
      <c r="A2" s="6" t="s">
        <v>84</v>
      </c>
      <c r="B2" s="6"/>
      <c r="C2" s="7">
        <f>SUM(C8:C74)</f>
        <v>21339762</v>
      </c>
      <c r="D2" s="7">
        <f t="shared" ref="D2:J2" si="0">SUM(D8:D74)</f>
        <v>14449017</v>
      </c>
      <c r="E2" s="7">
        <f t="shared" si="0"/>
        <v>3358469</v>
      </c>
      <c r="F2" s="7">
        <f t="shared" si="0"/>
        <v>54466</v>
      </c>
      <c r="G2" s="7">
        <f t="shared" si="0"/>
        <v>596862</v>
      </c>
      <c r="H2" s="7">
        <f t="shared" si="0"/>
        <v>13065</v>
      </c>
      <c r="I2" s="7">
        <f t="shared" si="0"/>
        <v>866158</v>
      </c>
      <c r="J2" s="7">
        <f t="shared" si="0"/>
        <v>2001725</v>
      </c>
      <c r="K2" s="7">
        <f t="shared" ref="K2:N2" si="1">SUM(K8:K74)</f>
        <v>5593090</v>
      </c>
      <c r="L2" s="7">
        <f t="shared" si="1"/>
        <v>15746672</v>
      </c>
      <c r="M2" s="7">
        <f t="shared" si="1"/>
        <v>10489548</v>
      </c>
      <c r="N2" s="7">
        <f t="shared" si="1"/>
        <v>10850214</v>
      </c>
      <c r="O2" s="25"/>
    </row>
    <row r="3" spans="1:27" x14ac:dyDescent="0.25">
      <c r="A3" s="38" t="s">
        <v>112</v>
      </c>
      <c r="B3" s="38" t="s">
        <v>19</v>
      </c>
      <c r="C3" s="39">
        <f>SUMIF($B$8:$B$74,"CE",C$8:C$74)</f>
        <v>4958134</v>
      </c>
      <c r="D3" s="39">
        <f t="shared" ref="D3:N3" si="2">SUMIF($B$8:$B$74,"CE",D$8:D$74)</f>
        <v>3562659</v>
      </c>
      <c r="E3" s="39">
        <f t="shared" si="2"/>
        <v>613519</v>
      </c>
      <c r="F3" s="39">
        <f t="shared" si="2"/>
        <v>12744</v>
      </c>
      <c r="G3" s="39">
        <f t="shared" si="2"/>
        <v>142215</v>
      </c>
      <c r="H3" s="39">
        <f t="shared" si="2"/>
        <v>3608</v>
      </c>
      <c r="I3" s="39">
        <f t="shared" si="2"/>
        <v>239099</v>
      </c>
      <c r="J3" s="39">
        <f t="shared" si="2"/>
        <v>384290</v>
      </c>
      <c r="K3" s="39">
        <f t="shared" si="2"/>
        <v>1053696</v>
      </c>
      <c r="L3" s="39">
        <f t="shared" si="2"/>
        <v>3904438</v>
      </c>
      <c r="M3" s="39">
        <f t="shared" si="2"/>
        <v>2431479</v>
      </c>
      <c r="N3" s="39">
        <f t="shared" si="2"/>
        <v>2526655</v>
      </c>
      <c r="P3" s="16"/>
      <c r="Q3" s="16"/>
      <c r="R3" s="16"/>
      <c r="S3" s="16"/>
      <c r="T3" s="16"/>
      <c r="U3" s="16"/>
      <c r="V3" s="16"/>
      <c r="W3" s="16"/>
      <c r="X3" s="16"/>
      <c r="Y3" s="16"/>
      <c r="Z3" s="16"/>
      <c r="AA3" s="16"/>
    </row>
    <row r="4" spans="1:27" x14ac:dyDescent="0.25">
      <c r="A4" s="38" t="s">
        <v>113</v>
      </c>
      <c r="B4" s="38" t="s">
        <v>13</v>
      </c>
      <c r="C4" s="39">
        <f>SUMIF($B$8:$B$74,"NE",C$8:C$74)</f>
        <v>1887956</v>
      </c>
      <c r="D4" s="39">
        <f t="shared" ref="D4:N4" si="3">SUMIF($B$8:$B$74,"NE",D$8:D$74)</f>
        <v>1221380</v>
      </c>
      <c r="E4" s="39">
        <f t="shared" si="3"/>
        <v>425600</v>
      </c>
      <c r="F4" s="39">
        <f t="shared" si="3"/>
        <v>3946</v>
      </c>
      <c r="G4" s="39">
        <f t="shared" si="3"/>
        <v>72050</v>
      </c>
      <c r="H4" s="39">
        <f t="shared" si="3"/>
        <v>1058</v>
      </c>
      <c r="I4" s="39">
        <f t="shared" si="3"/>
        <v>48354</v>
      </c>
      <c r="J4" s="39">
        <f t="shared" si="3"/>
        <v>115568</v>
      </c>
      <c r="K4" s="39">
        <f t="shared" si="3"/>
        <v>182772</v>
      </c>
      <c r="L4" s="39">
        <f t="shared" si="3"/>
        <v>1705184</v>
      </c>
      <c r="M4" s="39">
        <f t="shared" si="3"/>
        <v>937804</v>
      </c>
      <c r="N4" s="39">
        <f t="shared" si="3"/>
        <v>950152</v>
      </c>
    </row>
    <row r="5" spans="1:27" x14ac:dyDescent="0.25">
      <c r="A5" s="38" t="s">
        <v>114</v>
      </c>
      <c r="B5" s="38" t="s">
        <v>16</v>
      </c>
      <c r="C5" s="39">
        <f>SUMIF($B$8:$B$74,"NW",C$8:C$74)</f>
        <v>1573251</v>
      </c>
      <c r="D5" s="39">
        <f t="shared" ref="D5:N5" si="4">SUMIF($B$8:$B$74,"NW",D$8:D$74)</f>
        <v>1133311</v>
      </c>
      <c r="E5" s="39">
        <f t="shared" si="4"/>
        <v>274195</v>
      </c>
      <c r="F5" s="39">
        <f t="shared" si="4"/>
        <v>5006</v>
      </c>
      <c r="G5" s="39">
        <f t="shared" si="4"/>
        <v>41136</v>
      </c>
      <c r="H5" s="39">
        <f t="shared" si="4"/>
        <v>1820</v>
      </c>
      <c r="I5" s="39">
        <f t="shared" si="4"/>
        <v>29972</v>
      </c>
      <c r="J5" s="39">
        <f t="shared" si="4"/>
        <v>87811</v>
      </c>
      <c r="K5" s="39">
        <f t="shared" si="4"/>
        <v>110196</v>
      </c>
      <c r="L5" s="39">
        <f t="shared" si="4"/>
        <v>1463055</v>
      </c>
      <c r="M5" s="39">
        <f t="shared" si="4"/>
        <v>786408</v>
      </c>
      <c r="N5" s="39">
        <f t="shared" si="4"/>
        <v>786843</v>
      </c>
    </row>
    <row r="6" spans="1:27" x14ac:dyDescent="0.25">
      <c r="A6" s="38" t="s">
        <v>115</v>
      </c>
      <c r="B6" s="38" t="s">
        <v>21</v>
      </c>
      <c r="C6" s="39">
        <f>SUMIF($B$8:$B$74,"SE",C$8:C$74)</f>
        <v>7164360</v>
      </c>
      <c r="D6" s="39">
        <f t="shared" ref="D6:N6" si="5">SUMIF($B$8:$B$74,"SE",D$8:D$74)</f>
        <v>4303327</v>
      </c>
      <c r="E6" s="39">
        <f t="shared" si="5"/>
        <v>1367969</v>
      </c>
      <c r="F6" s="39">
        <f t="shared" si="5"/>
        <v>18573</v>
      </c>
      <c r="G6" s="39">
        <f t="shared" si="5"/>
        <v>183774</v>
      </c>
      <c r="H6" s="39">
        <f t="shared" si="5"/>
        <v>2749</v>
      </c>
      <c r="I6" s="39">
        <f t="shared" si="5"/>
        <v>323423</v>
      </c>
      <c r="J6" s="39">
        <f t="shared" si="5"/>
        <v>964545</v>
      </c>
      <c r="K6" s="39">
        <f t="shared" si="5"/>
        <v>3007839</v>
      </c>
      <c r="L6" s="39">
        <f t="shared" si="5"/>
        <v>4156521</v>
      </c>
      <c r="M6" s="39">
        <f t="shared" si="5"/>
        <v>3510513</v>
      </c>
      <c r="N6" s="39">
        <f t="shared" si="5"/>
        <v>3653847</v>
      </c>
    </row>
    <row r="7" spans="1:27" x14ac:dyDescent="0.25">
      <c r="A7" s="38" t="s">
        <v>116</v>
      </c>
      <c r="B7" s="38" t="s">
        <v>24</v>
      </c>
      <c r="C7" s="39">
        <f>SUMIF($B$8:$B$74,"SW",C$8:C$74)</f>
        <v>5756061</v>
      </c>
      <c r="D7" s="39">
        <f t="shared" ref="D7:N7" si="6">SUMIF($B$8:$B$74,"SW",D$8:D$74)</f>
        <v>4228340</v>
      </c>
      <c r="E7" s="39">
        <f t="shared" si="6"/>
        <v>677186</v>
      </c>
      <c r="F7" s="39">
        <f t="shared" si="6"/>
        <v>14197</v>
      </c>
      <c r="G7" s="39">
        <f t="shared" si="6"/>
        <v>157687</v>
      </c>
      <c r="H7" s="39">
        <f t="shared" si="6"/>
        <v>3830</v>
      </c>
      <c r="I7" s="39">
        <f t="shared" si="6"/>
        <v>225310</v>
      </c>
      <c r="J7" s="39">
        <f t="shared" si="6"/>
        <v>449511</v>
      </c>
      <c r="K7" s="39">
        <f t="shared" si="6"/>
        <v>1238587</v>
      </c>
      <c r="L7" s="39">
        <f t="shared" si="6"/>
        <v>4517474</v>
      </c>
      <c r="M7" s="39">
        <f t="shared" si="6"/>
        <v>2823344</v>
      </c>
      <c r="N7" s="39">
        <f t="shared" si="6"/>
        <v>2932717</v>
      </c>
    </row>
    <row r="8" spans="1:27" x14ac:dyDescent="0.25">
      <c r="A8" t="s">
        <v>12</v>
      </c>
      <c r="B8" t="s">
        <v>13</v>
      </c>
      <c r="C8" s="2">
        <v>276171</v>
      </c>
      <c r="D8" s="2">
        <v>181316</v>
      </c>
      <c r="E8" s="2">
        <v>54829</v>
      </c>
      <c r="F8" s="2">
        <v>700</v>
      </c>
      <c r="G8" s="2">
        <v>16466</v>
      </c>
      <c r="H8" s="2">
        <v>145</v>
      </c>
      <c r="I8" s="2">
        <v>4961</v>
      </c>
      <c r="J8" s="2">
        <v>17754</v>
      </c>
      <c r="K8" s="2">
        <v>28991</v>
      </c>
      <c r="L8" s="2">
        <v>247180</v>
      </c>
      <c r="M8" s="2">
        <v>133446</v>
      </c>
      <c r="N8" s="2">
        <v>142725</v>
      </c>
    </row>
    <row r="9" spans="1:27" x14ac:dyDescent="0.25">
      <c r="A9" t="s">
        <v>14</v>
      </c>
      <c r="B9" t="s">
        <v>13</v>
      </c>
      <c r="C9" s="2">
        <v>28003</v>
      </c>
      <c r="D9" s="2">
        <v>22150</v>
      </c>
      <c r="E9" s="2">
        <v>3527</v>
      </c>
      <c r="F9" s="2">
        <v>91</v>
      </c>
      <c r="G9" s="2">
        <v>92</v>
      </c>
      <c r="H9" s="2">
        <v>15</v>
      </c>
      <c r="I9" s="2">
        <v>107</v>
      </c>
      <c r="J9" s="2">
        <v>2021</v>
      </c>
      <c r="K9" s="2">
        <v>812</v>
      </c>
      <c r="L9" s="2">
        <v>27191</v>
      </c>
      <c r="M9" s="2">
        <v>14978</v>
      </c>
      <c r="N9" s="2">
        <v>13025</v>
      </c>
    </row>
    <row r="10" spans="1:27" x14ac:dyDescent="0.25">
      <c r="A10" t="s">
        <v>15</v>
      </c>
      <c r="B10" t="s">
        <v>16</v>
      </c>
      <c r="C10" s="2">
        <v>181384</v>
      </c>
      <c r="D10" s="2">
        <v>143397</v>
      </c>
      <c r="E10" s="2">
        <v>18806</v>
      </c>
      <c r="F10" s="2">
        <v>908</v>
      </c>
      <c r="G10" s="2">
        <v>3979</v>
      </c>
      <c r="H10" s="2">
        <v>255</v>
      </c>
      <c r="I10" s="2">
        <v>3808</v>
      </c>
      <c r="J10" s="2">
        <v>10231</v>
      </c>
      <c r="K10" s="2">
        <v>12483</v>
      </c>
      <c r="L10" s="2">
        <v>168901</v>
      </c>
      <c r="M10" s="2">
        <v>90549</v>
      </c>
      <c r="N10" s="2">
        <v>90835</v>
      </c>
    </row>
    <row r="11" spans="1:27" x14ac:dyDescent="0.25">
      <c r="A11" t="s">
        <v>17</v>
      </c>
      <c r="B11" t="s">
        <v>13</v>
      </c>
      <c r="C11" s="2">
        <v>27928</v>
      </c>
      <c r="D11" s="2">
        <v>21143</v>
      </c>
      <c r="E11" s="2">
        <v>5404</v>
      </c>
      <c r="F11" s="2">
        <v>97</v>
      </c>
      <c r="G11" s="2">
        <v>234</v>
      </c>
      <c r="H11" s="2">
        <v>0</v>
      </c>
      <c r="I11" s="2">
        <v>122</v>
      </c>
      <c r="J11" s="2">
        <v>928</v>
      </c>
      <c r="K11" s="2">
        <v>1273</v>
      </c>
      <c r="L11" s="2">
        <v>26655</v>
      </c>
      <c r="M11" s="2">
        <v>15612</v>
      </c>
      <c r="N11" s="2">
        <v>12316</v>
      </c>
    </row>
    <row r="12" spans="1:27" x14ac:dyDescent="0.25">
      <c r="A12" t="s">
        <v>18</v>
      </c>
      <c r="B12" t="s">
        <v>19</v>
      </c>
      <c r="C12" s="2">
        <v>601573</v>
      </c>
      <c r="D12" s="2">
        <v>474112</v>
      </c>
      <c r="E12" s="2">
        <v>58474</v>
      </c>
      <c r="F12" s="2">
        <v>1623</v>
      </c>
      <c r="G12" s="2">
        <v>14471</v>
      </c>
      <c r="H12" s="2">
        <v>415</v>
      </c>
      <c r="I12" s="2">
        <v>13435</v>
      </c>
      <c r="J12" s="2">
        <v>39043</v>
      </c>
      <c r="K12" s="2">
        <v>66257</v>
      </c>
      <c r="L12" s="2">
        <v>535316</v>
      </c>
      <c r="M12" s="2">
        <v>295862</v>
      </c>
      <c r="N12" s="2">
        <v>305711</v>
      </c>
    </row>
    <row r="13" spans="1:27" x14ac:dyDescent="0.25">
      <c r="A13" t="s">
        <v>20</v>
      </c>
      <c r="B13" t="s">
        <v>21</v>
      </c>
      <c r="C13" s="2">
        <v>1934551</v>
      </c>
      <c r="D13" s="2">
        <v>1015505</v>
      </c>
      <c r="E13" s="2">
        <v>552187</v>
      </c>
      <c r="F13" s="2">
        <v>4828</v>
      </c>
      <c r="G13" s="2">
        <v>69993</v>
      </c>
      <c r="H13" s="2">
        <v>1127</v>
      </c>
      <c r="I13" s="2">
        <v>75989</v>
      </c>
      <c r="J13" s="2">
        <v>214922</v>
      </c>
      <c r="K13" s="2">
        <v>597583</v>
      </c>
      <c r="L13" s="2">
        <v>1336968</v>
      </c>
      <c r="M13" s="2">
        <v>948192</v>
      </c>
      <c r="N13" s="2">
        <v>986359</v>
      </c>
    </row>
    <row r="14" spans="1:27" x14ac:dyDescent="0.25">
      <c r="A14" t="s">
        <v>22</v>
      </c>
      <c r="B14" t="s">
        <v>16</v>
      </c>
      <c r="C14" s="2">
        <v>13863</v>
      </c>
      <c r="D14" s="2">
        <v>10772</v>
      </c>
      <c r="E14" s="2">
        <v>1677</v>
      </c>
      <c r="F14" s="2">
        <v>160</v>
      </c>
      <c r="G14" s="2">
        <v>74</v>
      </c>
      <c r="H14" s="2">
        <v>0</v>
      </c>
      <c r="I14" s="2">
        <v>396</v>
      </c>
      <c r="J14" s="2">
        <v>784</v>
      </c>
      <c r="K14" s="2">
        <v>838</v>
      </c>
      <c r="L14" s="2">
        <v>13025</v>
      </c>
      <c r="M14" s="2">
        <v>7664</v>
      </c>
      <c r="N14" s="2">
        <v>6199</v>
      </c>
    </row>
    <row r="15" spans="1:27" x14ac:dyDescent="0.25">
      <c r="A15" t="s">
        <v>23</v>
      </c>
      <c r="B15" t="s">
        <v>24</v>
      </c>
      <c r="C15" s="2">
        <v>184837</v>
      </c>
      <c r="D15" s="2">
        <v>160844</v>
      </c>
      <c r="E15" s="2">
        <v>10029</v>
      </c>
      <c r="F15" s="2">
        <v>445</v>
      </c>
      <c r="G15" s="2">
        <v>2492</v>
      </c>
      <c r="H15" s="2">
        <v>94</v>
      </c>
      <c r="I15" s="2">
        <v>3140</v>
      </c>
      <c r="J15" s="2">
        <v>7793</v>
      </c>
      <c r="K15" s="2">
        <v>14434</v>
      </c>
      <c r="L15" s="2">
        <v>170403</v>
      </c>
      <c r="M15" s="2">
        <v>90681</v>
      </c>
      <c r="N15" s="2">
        <v>94156</v>
      </c>
    </row>
    <row r="16" spans="1:27" x14ac:dyDescent="0.25">
      <c r="A16" t="s">
        <v>25</v>
      </c>
      <c r="B16" t="s">
        <v>19</v>
      </c>
      <c r="C16" s="2">
        <v>151888</v>
      </c>
      <c r="D16" s="2">
        <v>138116</v>
      </c>
      <c r="E16" s="2">
        <v>3824</v>
      </c>
      <c r="F16" s="2">
        <v>348</v>
      </c>
      <c r="G16" s="2">
        <v>2611</v>
      </c>
      <c r="H16" s="2">
        <v>28</v>
      </c>
      <c r="I16" s="2">
        <v>1467</v>
      </c>
      <c r="J16" s="2">
        <v>5494</v>
      </c>
      <c r="K16" s="2">
        <v>9368</v>
      </c>
      <c r="L16" s="2">
        <v>142520</v>
      </c>
      <c r="M16" s="2">
        <v>74221</v>
      </c>
      <c r="N16" s="2">
        <v>77667</v>
      </c>
    </row>
    <row r="17" spans="1:14" x14ac:dyDescent="0.25">
      <c r="A17" t="s">
        <v>26</v>
      </c>
      <c r="B17" t="s">
        <v>13</v>
      </c>
      <c r="C17" s="2">
        <v>216308</v>
      </c>
      <c r="D17" s="2">
        <v>162749</v>
      </c>
      <c r="E17" s="2">
        <v>23819</v>
      </c>
      <c r="F17" s="2">
        <v>320</v>
      </c>
      <c r="G17" s="2">
        <v>6263</v>
      </c>
      <c r="H17" s="2">
        <v>46</v>
      </c>
      <c r="I17" s="2">
        <v>7259</v>
      </c>
      <c r="J17" s="2">
        <v>15852</v>
      </c>
      <c r="K17" s="2">
        <v>22737</v>
      </c>
      <c r="L17" s="2">
        <v>193571</v>
      </c>
      <c r="M17" s="2">
        <v>106993</v>
      </c>
      <c r="N17" s="2">
        <v>109315</v>
      </c>
    </row>
    <row r="18" spans="1:14" x14ac:dyDescent="0.25">
      <c r="A18" t="s">
        <v>27</v>
      </c>
      <c r="B18" t="s">
        <v>24</v>
      </c>
      <c r="C18" s="2">
        <v>372797</v>
      </c>
      <c r="D18" s="2">
        <v>296596</v>
      </c>
      <c r="E18" s="2">
        <v>24672</v>
      </c>
      <c r="F18" s="2">
        <v>633</v>
      </c>
      <c r="G18" s="2">
        <v>5554</v>
      </c>
      <c r="H18" s="2">
        <v>95</v>
      </c>
      <c r="I18" s="2">
        <v>10632</v>
      </c>
      <c r="J18" s="2">
        <v>34615</v>
      </c>
      <c r="K18" s="2">
        <v>106344</v>
      </c>
      <c r="L18" s="2">
        <v>266453</v>
      </c>
      <c r="M18" s="2">
        <v>184543</v>
      </c>
      <c r="N18" s="2">
        <v>188254</v>
      </c>
    </row>
    <row r="19" spans="1:14" x14ac:dyDescent="0.25">
      <c r="A19" t="s">
        <v>28</v>
      </c>
      <c r="B19" t="s">
        <v>13</v>
      </c>
      <c r="C19" s="2">
        <v>69265</v>
      </c>
      <c r="D19" s="2">
        <v>51038</v>
      </c>
      <c r="E19" s="2">
        <v>12289</v>
      </c>
      <c r="F19" s="2">
        <v>82</v>
      </c>
      <c r="G19" s="2">
        <v>704</v>
      </c>
      <c r="H19" s="2">
        <v>22</v>
      </c>
      <c r="I19" s="2">
        <v>1596</v>
      </c>
      <c r="J19" s="2">
        <v>3534</v>
      </c>
      <c r="K19" s="2">
        <v>4590</v>
      </c>
      <c r="L19" s="2">
        <v>64675</v>
      </c>
      <c r="M19" s="2">
        <v>36077</v>
      </c>
      <c r="N19" s="2">
        <v>33188</v>
      </c>
    </row>
    <row r="20" spans="1:14" x14ac:dyDescent="0.25">
      <c r="A20" t="s">
        <v>29</v>
      </c>
      <c r="B20" t="s">
        <v>24</v>
      </c>
      <c r="C20" s="2">
        <v>34027</v>
      </c>
      <c r="D20" s="2">
        <v>26706</v>
      </c>
      <c r="E20" s="2">
        <v>4244</v>
      </c>
      <c r="F20" s="2">
        <v>62</v>
      </c>
      <c r="G20" s="2">
        <v>41</v>
      </c>
      <c r="H20" s="2">
        <v>6</v>
      </c>
      <c r="I20" s="2">
        <v>1316</v>
      </c>
      <c r="J20" s="2">
        <v>1652</v>
      </c>
      <c r="K20" s="2">
        <v>10857</v>
      </c>
      <c r="L20" s="2">
        <v>23170</v>
      </c>
      <c r="M20" s="2">
        <v>19280</v>
      </c>
      <c r="N20" s="2">
        <v>14747</v>
      </c>
    </row>
    <row r="21" spans="1:14" x14ac:dyDescent="0.25">
      <c r="A21" t="s">
        <v>30</v>
      </c>
      <c r="B21" t="s">
        <v>13</v>
      </c>
      <c r="C21" s="2">
        <v>16701</v>
      </c>
      <c r="D21" s="2">
        <v>14295</v>
      </c>
      <c r="E21" s="2">
        <v>1269</v>
      </c>
      <c r="F21" s="2">
        <v>22</v>
      </c>
      <c r="G21" s="2">
        <v>42</v>
      </c>
      <c r="H21" s="2">
        <v>6</v>
      </c>
      <c r="I21" s="2">
        <v>135</v>
      </c>
      <c r="J21" s="2">
        <v>932</v>
      </c>
      <c r="K21" s="2">
        <v>724</v>
      </c>
      <c r="L21" s="2">
        <v>15977</v>
      </c>
      <c r="M21" s="2">
        <v>9392</v>
      </c>
      <c r="N21" s="2">
        <v>7309</v>
      </c>
    </row>
    <row r="22" spans="1:14" x14ac:dyDescent="0.25">
      <c r="A22" t="s">
        <v>31</v>
      </c>
      <c r="B22" t="s">
        <v>13</v>
      </c>
      <c r="C22" s="2">
        <v>983153</v>
      </c>
      <c r="D22" s="2">
        <v>551519</v>
      </c>
      <c r="E22" s="2">
        <v>289401</v>
      </c>
      <c r="F22" s="2">
        <v>1875</v>
      </c>
      <c r="G22" s="2">
        <v>46547</v>
      </c>
      <c r="H22" s="2">
        <v>666</v>
      </c>
      <c r="I22" s="2">
        <v>29654</v>
      </c>
      <c r="J22" s="2">
        <v>63491</v>
      </c>
      <c r="K22" s="2">
        <v>104543</v>
      </c>
      <c r="L22" s="2">
        <v>878610</v>
      </c>
      <c r="M22" s="2">
        <v>478773</v>
      </c>
      <c r="N22" s="2">
        <v>504380</v>
      </c>
    </row>
    <row r="23" spans="1:14" x14ac:dyDescent="0.25">
      <c r="A23" t="s">
        <v>32</v>
      </c>
      <c r="B23" t="s">
        <v>16</v>
      </c>
      <c r="C23" s="2">
        <v>318828</v>
      </c>
      <c r="D23" s="2">
        <v>210693</v>
      </c>
      <c r="E23" s="2">
        <v>69505</v>
      </c>
      <c r="F23" s="2">
        <v>809</v>
      </c>
      <c r="G23" s="2">
        <v>10034</v>
      </c>
      <c r="H23" s="2">
        <v>484</v>
      </c>
      <c r="I23" s="2">
        <v>4691</v>
      </c>
      <c r="J23" s="2">
        <v>22612</v>
      </c>
      <c r="K23" s="2">
        <v>19138</v>
      </c>
      <c r="L23" s="2">
        <v>299690</v>
      </c>
      <c r="M23" s="2">
        <v>158208</v>
      </c>
      <c r="N23" s="2">
        <v>160620</v>
      </c>
    </row>
    <row r="24" spans="1:14" x14ac:dyDescent="0.25">
      <c r="A24" t="s">
        <v>33</v>
      </c>
      <c r="B24" t="s">
        <v>19</v>
      </c>
      <c r="C24" s="2">
        <v>113888</v>
      </c>
      <c r="D24" s="2">
        <v>90103</v>
      </c>
      <c r="E24" s="2">
        <v>11119</v>
      </c>
      <c r="F24" s="2">
        <v>202</v>
      </c>
      <c r="G24" s="2">
        <v>2706</v>
      </c>
      <c r="H24" s="2">
        <v>119</v>
      </c>
      <c r="I24" s="2">
        <v>4287</v>
      </c>
      <c r="J24" s="2">
        <v>5352</v>
      </c>
      <c r="K24" s="2">
        <v>12459</v>
      </c>
      <c r="L24" s="2">
        <v>101429</v>
      </c>
      <c r="M24" s="2">
        <v>54827</v>
      </c>
      <c r="N24" s="2">
        <v>59061</v>
      </c>
    </row>
    <row r="25" spans="1:14" x14ac:dyDescent="0.25">
      <c r="A25" t="s">
        <v>34</v>
      </c>
      <c r="B25" t="s">
        <v>16</v>
      </c>
      <c r="C25" s="2">
        <v>12232</v>
      </c>
      <c r="D25" s="2">
        <v>9700</v>
      </c>
      <c r="E25" s="2">
        <v>1565</v>
      </c>
      <c r="F25" s="2">
        <v>12</v>
      </c>
      <c r="G25" s="2">
        <v>39</v>
      </c>
      <c r="H25" s="2">
        <v>0</v>
      </c>
      <c r="I25" s="2">
        <v>339</v>
      </c>
      <c r="J25" s="2">
        <v>577</v>
      </c>
      <c r="K25" s="2">
        <v>716</v>
      </c>
      <c r="L25" s="2">
        <v>11516</v>
      </c>
      <c r="M25" s="2">
        <v>6917</v>
      </c>
      <c r="N25" s="2">
        <v>5315</v>
      </c>
    </row>
    <row r="26" spans="1:14" x14ac:dyDescent="0.25">
      <c r="A26" t="s">
        <v>35</v>
      </c>
      <c r="B26" t="s">
        <v>16</v>
      </c>
      <c r="C26" s="2">
        <v>44233</v>
      </c>
      <c r="D26" s="2">
        <v>16446</v>
      </c>
      <c r="E26" s="2">
        <v>24451</v>
      </c>
      <c r="F26" s="2">
        <v>434</v>
      </c>
      <c r="G26" s="2">
        <v>103</v>
      </c>
      <c r="H26" s="2">
        <v>12</v>
      </c>
      <c r="I26" s="2">
        <v>1511</v>
      </c>
      <c r="J26" s="2">
        <v>1276</v>
      </c>
      <c r="K26" s="2">
        <v>4747</v>
      </c>
      <c r="L26" s="2">
        <v>39486</v>
      </c>
      <c r="M26" s="2">
        <v>20969</v>
      </c>
      <c r="N26" s="2">
        <v>23264</v>
      </c>
    </row>
    <row r="27" spans="1:14" x14ac:dyDescent="0.25">
      <c r="A27" t="s">
        <v>36</v>
      </c>
      <c r="B27" t="s">
        <v>13</v>
      </c>
      <c r="C27" s="2">
        <v>17759</v>
      </c>
      <c r="D27" s="2">
        <v>15823</v>
      </c>
      <c r="E27" s="2">
        <v>875</v>
      </c>
      <c r="F27" s="2">
        <v>44</v>
      </c>
      <c r="G27" s="2">
        <v>49</v>
      </c>
      <c r="H27" s="2">
        <v>1</v>
      </c>
      <c r="I27" s="2">
        <v>182</v>
      </c>
      <c r="J27" s="2">
        <v>785</v>
      </c>
      <c r="K27" s="2">
        <v>1115</v>
      </c>
      <c r="L27" s="2">
        <v>16644</v>
      </c>
      <c r="M27" s="2">
        <v>9257</v>
      </c>
      <c r="N27" s="2">
        <v>8502</v>
      </c>
    </row>
    <row r="28" spans="1:14" x14ac:dyDescent="0.25">
      <c r="A28" t="s">
        <v>37</v>
      </c>
      <c r="B28" t="s">
        <v>21</v>
      </c>
      <c r="C28" s="2">
        <v>12183</v>
      </c>
      <c r="D28" s="2">
        <v>9070</v>
      </c>
      <c r="E28" s="2">
        <v>1704</v>
      </c>
      <c r="F28" s="2">
        <v>491</v>
      </c>
      <c r="G28" s="2">
        <v>70</v>
      </c>
      <c r="H28" s="2">
        <v>0</v>
      </c>
      <c r="I28" s="2">
        <v>321</v>
      </c>
      <c r="J28" s="2">
        <v>527</v>
      </c>
      <c r="K28" s="2">
        <v>2640</v>
      </c>
      <c r="L28" s="2">
        <v>9543</v>
      </c>
      <c r="M28" s="2">
        <v>6733</v>
      </c>
      <c r="N28" s="2">
        <v>5450</v>
      </c>
    </row>
    <row r="29" spans="1:14" x14ac:dyDescent="0.25">
      <c r="A29" t="s">
        <v>38</v>
      </c>
      <c r="B29" t="s">
        <v>16</v>
      </c>
      <c r="C29" s="2">
        <v>15205</v>
      </c>
      <c r="D29" s="2">
        <v>12229</v>
      </c>
      <c r="E29" s="2">
        <v>2239</v>
      </c>
      <c r="F29" s="2">
        <v>58</v>
      </c>
      <c r="G29" s="2">
        <v>72</v>
      </c>
      <c r="H29" s="2">
        <v>0</v>
      </c>
      <c r="I29" s="2">
        <v>118</v>
      </c>
      <c r="J29" s="2">
        <v>489</v>
      </c>
      <c r="K29" s="2">
        <v>578</v>
      </c>
      <c r="L29" s="2">
        <v>14627</v>
      </c>
      <c r="M29" s="2">
        <v>8748</v>
      </c>
      <c r="N29" s="2">
        <v>6457</v>
      </c>
    </row>
    <row r="30" spans="1:14" x14ac:dyDescent="0.25">
      <c r="A30" t="s">
        <v>39</v>
      </c>
      <c r="B30" t="s">
        <v>13</v>
      </c>
      <c r="C30" s="2">
        <v>13973</v>
      </c>
      <c r="D30" s="2">
        <v>8344</v>
      </c>
      <c r="E30" s="2">
        <v>4791</v>
      </c>
      <c r="F30" s="2">
        <v>111</v>
      </c>
      <c r="G30" s="2">
        <v>78</v>
      </c>
      <c r="H30" s="2">
        <v>0</v>
      </c>
      <c r="I30" s="2">
        <v>319</v>
      </c>
      <c r="J30" s="2">
        <v>330</v>
      </c>
      <c r="K30" s="2">
        <v>1426</v>
      </c>
      <c r="L30" s="2">
        <v>12547</v>
      </c>
      <c r="M30" s="2">
        <v>8290</v>
      </c>
      <c r="N30" s="2">
        <v>5683</v>
      </c>
    </row>
    <row r="31" spans="1:14" x14ac:dyDescent="0.25">
      <c r="A31" t="s">
        <v>40</v>
      </c>
      <c r="B31" t="s">
        <v>24</v>
      </c>
      <c r="C31" s="2">
        <v>25632</v>
      </c>
      <c r="D31" s="2">
        <v>18865</v>
      </c>
      <c r="E31" s="2">
        <v>1482</v>
      </c>
      <c r="F31" s="2">
        <v>46</v>
      </c>
      <c r="G31" s="2">
        <v>298</v>
      </c>
      <c r="H31" s="2">
        <v>9</v>
      </c>
      <c r="I31" s="2">
        <v>2193</v>
      </c>
      <c r="J31" s="2">
        <v>2739</v>
      </c>
      <c r="K31" s="2">
        <v>11347</v>
      </c>
      <c r="L31" s="2">
        <v>14285</v>
      </c>
      <c r="M31" s="2">
        <v>13762</v>
      </c>
      <c r="N31" s="2">
        <v>11870</v>
      </c>
    </row>
    <row r="32" spans="1:14" x14ac:dyDescent="0.25">
      <c r="A32" t="s">
        <v>41</v>
      </c>
      <c r="B32" t="s">
        <v>21</v>
      </c>
      <c r="C32" s="2">
        <v>39439</v>
      </c>
      <c r="D32" s="2">
        <v>26718</v>
      </c>
      <c r="E32" s="2">
        <v>4263</v>
      </c>
      <c r="F32" s="2">
        <v>768</v>
      </c>
      <c r="G32" s="2">
        <v>381</v>
      </c>
      <c r="H32" s="2">
        <v>0</v>
      </c>
      <c r="I32" s="2">
        <v>2008</v>
      </c>
      <c r="J32" s="2">
        <v>5301</v>
      </c>
      <c r="K32" s="2">
        <v>21740</v>
      </c>
      <c r="L32" s="2">
        <v>17699</v>
      </c>
      <c r="M32" s="2">
        <v>20957</v>
      </c>
      <c r="N32" s="2">
        <v>18482</v>
      </c>
    </row>
    <row r="33" spans="1:14" x14ac:dyDescent="0.25">
      <c r="A33" t="s">
        <v>42</v>
      </c>
      <c r="B33" t="s">
        <v>19</v>
      </c>
      <c r="C33" s="2">
        <v>192128</v>
      </c>
      <c r="D33" s="2">
        <v>160241</v>
      </c>
      <c r="E33" s="2">
        <v>9919</v>
      </c>
      <c r="F33" s="2">
        <v>647</v>
      </c>
      <c r="G33" s="2">
        <v>2325</v>
      </c>
      <c r="H33" s="2">
        <v>78</v>
      </c>
      <c r="I33" s="2">
        <v>6120</v>
      </c>
      <c r="J33" s="2">
        <v>12798</v>
      </c>
      <c r="K33" s="2">
        <v>28638</v>
      </c>
      <c r="L33" s="2">
        <v>163490</v>
      </c>
      <c r="M33" s="2">
        <v>93181</v>
      </c>
      <c r="N33" s="2">
        <v>98947</v>
      </c>
    </row>
    <row r="34" spans="1:14" x14ac:dyDescent="0.25">
      <c r="A34" t="s">
        <v>43</v>
      </c>
      <c r="B34" t="s">
        <v>21</v>
      </c>
      <c r="C34" s="2">
        <v>101174</v>
      </c>
      <c r="D34" s="2">
        <v>78750</v>
      </c>
      <c r="E34" s="2">
        <v>9070</v>
      </c>
      <c r="F34" s="2">
        <v>522</v>
      </c>
      <c r="G34" s="2">
        <v>1581</v>
      </c>
      <c r="H34" s="2">
        <v>37</v>
      </c>
      <c r="I34" s="2">
        <v>5904</v>
      </c>
      <c r="J34" s="2">
        <v>5310</v>
      </c>
      <c r="K34" s="2">
        <v>21391</v>
      </c>
      <c r="L34" s="2">
        <v>79783</v>
      </c>
      <c r="M34" s="2">
        <v>49583</v>
      </c>
      <c r="N34" s="2">
        <v>51591</v>
      </c>
    </row>
    <row r="35" spans="1:14" x14ac:dyDescent="0.25">
      <c r="A35" t="s">
        <v>44</v>
      </c>
      <c r="B35" t="s">
        <v>24</v>
      </c>
      <c r="C35" s="2">
        <v>1444359</v>
      </c>
      <c r="D35" s="2">
        <v>915469</v>
      </c>
      <c r="E35" s="2">
        <v>238667</v>
      </c>
      <c r="F35" s="2">
        <v>4130</v>
      </c>
      <c r="G35" s="2">
        <v>60815</v>
      </c>
      <c r="H35" s="2">
        <v>1240</v>
      </c>
      <c r="I35" s="2">
        <v>73035</v>
      </c>
      <c r="J35" s="2">
        <v>151003</v>
      </c>
      <c r="K35" s="2">
        <v>427400</v>
      </c>
      <c r="L35" s="2">
        <v>1016959</v>
      </c>
      <c r="M35" s="2">
        <v>710358</v>
      </c>
      <c r="N35" s="2">
        <v>734001</v>
      </c>
    </row>
    <row r="36" spans="1:14" x14ac:dyDescent="0.25">
      <c r="A36" t="s">
        <v>45</v>
      </c>
      <c r="B36" t="s">
        <v>16</v>
      </c>
      <c r="C36" s="2">
        <v>19622</v>
      </c>
      <c r="D36" s="2">
        <v>17152</v>
      </c>
      <c r="E36" s="2">
        <v>1391</v>
      </c>
      <c r="F36" s="2">
        <v>195</v>
      </c>
      <c r="G36" s="2">
        <v>131</v>
      </c>
      <c r="H36" s="2">
        <v>74</v>
      </c>
      <c r="I36" s="2">
        <v>220</v>
      </c>
      <c r="J36" s="2">
        <v>459</v>
      </c>
      <c r="K36" s="2">
        <v>618</v>
      </c>
      <c r="L36" s="2">
        <v>19004</v>
      </c>
      <c r="M36" s="2">
        <v>10694</v>
      </c>
      <c r="N36" s="2">
        <v>8928</v>
      </c>
    </row>
    <row r="37" spans="1:14" x14ac:dyDescent="0.25">
      <c r="A37" t="s">
        <v>46</v>
      </c>
      <c r="B37" t="s">
        <v>21</v>
      </c>
      <c r="C37" s="2">
        <v>158002</v>
      </c>
      <c r="D37" s="2">
        <v>129185</v>
      </c>
      <c r="E37" s="2">
        <v>13030</v>
      </c>
      <c r="F37" s="2">
        <v>344</v>
      </c>
      <c r="G37" s="2">
        <v>2289</v>
      </c>
      <c r="H37" s="2">
        <v>117</v>
      </c>
      <c r="I37" s="2">
        <v>3056</v>
      </c>
      <c r="J37" s="2">
        <v>9981</v>
      </c>
      <c r="K37" s="2">
        <v>20375</v>
      </c>
      <c r="L37" s="2">
        <v>137627</v>
      </c>
      <c r="M37" s="2">
        <v>76681</v>
      </c>
      <c r="N37" s="2">
        <v>81321</v>
      </c>
    </row>
    <row r="38" spans="1:14" x14ac:dyDescent="0.25">
      <c r="A38" t="s">
        <v>47</v>
      </c>
      <c r="B38" t="s">
        <v>16</v>
      </c>
      <c r="C38" s="2">
        <v>48067</v>
      </c>
      <c r="D38" s="2">
        <v>32413</v>
      </c>
      <c r="E38" s="2">
        <v>12933</v>
      </c>
      <c r="F38" s="2">
        <v>216</v>
      </c>
      <c r="G38" s="2">
        <v>140</v>
      </c>
      <c r="H38" s="2">
        <v>50</v>
      </c>
      <c r="I38" s="2">
        <v>637</v>
      </c>
      <c r="J38" s="2">
        <v>1678</v>
      </c>
      <c r="K38" s="2">
        <v>2453</v>
      </c>
      <c r="L38" s="2">
        <v>45614</v>
      </c>
      <c r="M38" s="2">
        <v>26436</v>
      </c>
      <c r="N38" s="2">
        <v>21631</v>
      </c>
    </row>
    <row r="39" spans="1:14" x14ac:dyDescent="0.25">
      <c r="A39" t="s">
        <v>48</v>
      </c>
      <c r="B39" t="s">
        <v>16</v>
      </c>
      <c r="C39" s="2">
        <v>14405</v>
      </c>
      <c r="D39" s="2">
        <v>9081</v>
      </c>
      <c r="E39" s="2">
        <v>4749</v>
      </c>
      <c r="F39" s="2">
        <v>31</v>
      </c>
      <c r="G39" s="2">
        <v>63</v>
      </c>
      <c r="H39" s="2">
        <v>0</v>
      </c>
      <c r="I39" s="2">
        <v>168</v>
      </c>
      <c r="J39" s="2">
        <v>313</v>
      </c>
      <c r="K39" s="2">
        <v>634</v>
      </c>
      <c r="L39" s="2">
        <v>13771</v>
      </c>
      <c r="M39" s="2">
        <v>7624</v>
      </c>
      <c r="N39" s="2">
        <v>6781</v>
      </c>
    </row>
    <row r="40" spans="1:14" x14ac:dyDescent="0.25">
      <c r="A40" t="s">
        <v>49</v>
      </c>
      <c r="B40" t="s">
        <v>13</v>
      </c>
      <c r="C40" s="2">
        <v>8343</v>
      </c>
      <c r="D40" s="2">
        <v>6441</v>
      </c>
      <c r="E40" s="2">
        <v>1382</v>
      </c>
      <c r="F40" s="2">
        <v>26</v>
      </c>
      <c r="G40" s="2">
        <v>0</v>
      </c>
      <c r="H40" s="2">
        <v>83</v>
      </c>
      <c r="I40" s="2">
        <v>127</v>
      </c>
      <c r="J40" s="2">
        <v>284</v>
      </c>
      <c r="K40" s="2">
        <v>1209</v>
      </c>
      <c r="L40" s="2">
        <v>7134</v>
      </c>
      <c r="M40" s="2">
        <v>5148</v>
      </c>
      <c r="N40" s="2">
        <v>3195</v>
      </c>
    </row>
    <row r="41" spans="1:14" x14ac:dyDescent="0.25">
      <c r="A41" t="s">
        <v>50</v>
      </c>
      <c r="B41" t="s">
        <v>19</v>
      </c>
      <c r="C41" s="2">
        <v>375059</v>
      </c>
      <c r="D41" s="2">
        <v>289693</v>
      </c>
      <c r="E41" s="2">
        <v>39451</v>
      </c>
      <c r="F41" s="2">
        <v>1149</v>
      </c>
      <c r="G41" s="2">
        <v>7795</v>
      </c>
      <c r="H41" s="2">
        <v>570</v>
      </c>
      <c r="I41" s="2">
        <v>8633</v>
      </c>
      <c r="J41" s="2">
        <v>27768</v>
      </c>
      <c r="K41" s="2">
        <v>62917</v>
      </c>
      <c r="L41" s="2">
        <v>312142</v>
      </c>
      <c r="M41" s="2">
        <v>182652</v>
      </c>
      <c r="N41" s="2">
        <v>192407</v>
      </c>
    </row>
    <row r="42" spans="1:14" x14ac:dyDescent="0.25">
      <c r="A42" t="s">
        <v>51</v>
      </c>
      <c r="B42" t="s">
        <v>24</v>
      </c>
      <c r="C42" s="2">
        <v>752251</v>
      </c>
      <c r="D42" s="2">
        <v>586690</v>
      </c>
      <c r="E42" s="2">
        <v>61093</v>
      </c>
      <c r="F42" s="2">
        <v>895</v>
      </c>
      <c r="G42" s="2">
        <v>12565</v>
      </c>
      <c r="H42" s="2">
        <v>409</v>
      </c>
      <c r="I42" s="2">
        <v>29538</v>
      </c>
      <c r="J42" s="2">
        <v>61061</v>
      </c>
      <c r="K42" s="2">
        <v>170070</v>
      </c>
      <c r="L42" s="2">
        <v>582181</v>
      </c>
      <c r="M42" s="2">
        <v>370371</v>
      </c>
      <c r="N42" s="2">
        <v>381880</v>
      </c>
    </row>
    <row r="43" spans="1:14" x14ac:dyDescent="0.25">
      <c r="A43" t="s">
        <v>52</v>
      </c>
      <c r="B43" t="s">
        <v>16</v>
      </c>
      <c r="C43" s="2">
        <v>290965</v>
      </c>
      <c r="D43" s="2">
        <v>171932</v>
      </c>
      <c r="E43" s="2">
        <v>90089</v>
      </c>
      <c r="F43" s="2">
        <v>524</v>
      </c>
      <c r="G43" s="2">
        <v>10371</v>
      </c>
      <c r="H43" s="2">
        <v>162</v>
      </c>
      <c r="I43" s="2">
        <v>4099</v>
      </c>
      <c r="J43" s="2">
        <v>13788</v>
      </c>
      <c r="K43" s="2">
        <v>19604</v>
      </c>
      <c r="L43" s="2">
        <v>271361</v>
      </c>
      <c r="M43" s="2">
        <v>138217</v>
      </c>
      <c r="N43" s="2">
        <v>152748</v>
      </c>
    </row>
    <row r="44" spans="1:14" x14ac:dyDescent="0.25">
      <c r="A44" t="s">
        <v>53</v>
      </c>
      <c r="B44" t="s">
        <v>13</v>
      </c>
      <c r="C44" s="2">
        <v>42392</v>
      </c>
      <c r="D44" s="2">
        <v>36089</v>
      </c>
      <c r="E44" s="2">
        <v>3549</v>
      </c>
      <c r="F44" s="2">
        <v>104</v>
      </c>
      <c r="G44" s="2">
        <v>375</v>
      </c>
      <c r="H44" s="2">
        <v>0</v>
      </c>
      <c r="I44" s="2">
        <v>291</v>
      </c>
      <c r="J44" s="2">
        <v>1984</v>
      </c>
      <c r="K44" s="2">
        <v>3780</v>
      </c>
      <c r="L44" s="2">
        <v>38612</v>
      </c>
      <c r="M44" s="2">
        <v>20737</v>
      </c>
      <c r="N44" s="2">
        <v>21655</v>
      </c>
    </row>
    <row r="45" spans="1:14" x14ac:dyDescent="0.25">
      <c r="A45" t="s">
        <v>54</v>
      </c>
      <c r="B45" t="s">
        <v>16</v>
      </c>
      <c r="C45" s="2">
        <v>7987</v>
      </c>
      <c r="D45" s="2">
        <v>6240</v>
      </c>
      <c r="E45" s="2">
        <v>1187</v>
      </c>
      <c r="F45" s="2">
        <v>134</v>
      </c>
      <c r="G45" s="2">
        <v>10</v>
      </c>
      <c r="H45" s="2">
        <v>0</v>
      </c>
      <c r="I45" s="2">
        <v>160</v>
      </c>
      <c r="J45" s="2">
        <v>256</v>
      </c>
      <c r="K45" s="2">
        <v>532</v>
      </c>
      <c r="L45" s="2">
        <v>7455</v>
      </c>
      <c r="M45" s="2">
        <v>4542</v>
      </c>
      <c r="N45" s="2">
        <v>3445</v>
      </c>
    </row>
    <row r="46" spans="1:14" x14ac:dyDescent="0.25">
      <c r="A46" t="s">
        <v>55</v>
      </c>
      <c r="B46" t="s">
        <v>13</v>
      </c>
      <c r="C46" s="2">
        <v>18051</v>
      </c>
      <c r="D46" s="2">
        <v>10242</v>
      </c>
      <c r="E46" s="2">
        <v>6644</v>
      </c>
      <c r="F46" s="2">
        <v>17</v>
      </c>
      <c r="G46" s="2">
        <v>121</v>
      </c>
      <c r="H46" s="2">
        <v>3</v>
      </c>
      <c r="I46" s="2">
        <v>443</v>
      </c>
      <c r="J46" s="2">
        <v>581</v>
      </c>
      <c r="K46" s="2">
        <v>1115</v>
      </c>
      <c r="L46" s="2">
        <v>16936</v>
      </c>
      <c r="M46" s="2">
        <v>9811</v>
      </c>
      <c r="N46" s="2">
        <v>8240</v>
      </c>
    </row>
    <row r="47" spans="1:14" x14ac:dyDescent="0.25">
      <c r="A47" t="s">
        <v>56</v>
      </c>
      <c r="B47" t="s">
        <v>24</v>
      </c>
      <c r="C47" s="2">
        <v>394824</v>
      </c>
      <c r="D47" s="2">
        <v>319008</v>
      </c>
      <c r="E47" s="2">
        <v>32741</v>
      </c>
      <c r="F47" s="2">
        <v>971</v>
      </c>
      <c r="G47" s="2">
        <v>8553</v>
      </c>
      <c r="H47" s="2">
        <v>323</v>
      </c>
      <c r="I47" s="2">
        <v>10973</v>
      </c>
      <c r="J47" s="2">
        <v>22255</v>
      </c>
      <c r="K47" s="2">
        <v>66099</v>
      </c>
      <c r="L47" s="2">
        <v>328725</v>
      </c>
      <c r="M47" s="2">
        <v>191748</v>
      </c>
      <c r="N47" s="2">
        <v>203076</v>
      </c>
    </row>
    <row r="48" spans="1:14" x14ac:dyDescent="0.25">
      <c r="A48" t="s">
        <v>57</v>
      </c>
      <c r="B48" t="s">
        <v>19</v>
      </c>
      <c r="C48" s="2">
        <v>370372</v>
      </c>
      <c r="D48" s="2">
        <v>287545</v>
      </c>
      <c r="E48" s="2">
        <v>46686</v>
      </c>
      <c r="F48" s="2">
        <v>963</v>
      </c>
      <c r="G48" s="2">
        <v>5667</v>
      </c>
      <c r="H48" s="2">
        <v>133</v>
      </c>
      <c r="I48" s="2">
        <v>6766</v>
      </c>
      <c r="J48" s="2">
        <v>22612</v>
      </c>
      <c r="K48" s="2">
        <v>53146</v>
      </c>
      <c r="L48" s="2">
        <v>317226</v>
      </c>
      <c r="M48" s="2">
        <v>178543</v>
      </c>
      <c r="N48" s="2">
        <v>191829</v>
      </c>
    </row>
    <row r="49" spans="1:14" x14ac:dyDescent="0.25">
      <c r="A49" t="s">
        <v>58</v>
      </c>
      <c r="B49" t="s">
        <v>21</v>
      </c>
      <c r="C49" s="2">
        <v>158323</v>
      </c>
      <c r="D49" s="2">
        <v>134574</v>
      </c>
      <c r="E49" s="2">
        <v>8928</v>
      </c>
      <c r="F49" s="2">
        <v>630</v>
      </c>
      <c r="G49" s="2">
        <v>2486</v>
      </c>
      <c r="H49" s="2">
        <v>96</v>
      </c>
      <c r="I49" s="2">
        <v>3850</v>
      </c>
      <c r="J49" s="2">
        <v>7759</v>
      </c>
      <c r="K49" s="2">
        <v>22339</v>
      </c>
      <c r="L49" s="2">
        <v>135984</v>
      </c>
      <c r="M49" s="2">
        <v>78557</v>
      </c>
      <c r="N49" s="2">
        <v>79766</v>
      </c>
    </row>
    <row r="50" spans="1:14" x14ac:dyDescent="0.25">
      <c r="A50" t="s">
        <v>59</v>
      </c>
      <c r="B50" t="s">
        <v>21</v>
      </c>
      <c r="C50" s="2">
        <v>2690113</v>
      </c>
      <c r="D50" s="2">
        <v>1520002</v>
      </c>
      <c r="E50" s="2">
        <v>438019</v>
      </c>
      <c r="F50" s="2">
        <v>6065</v>
      </c>
      <c r="G50" s="2">
        <v>41628</v>
      </c>
      <c r="H50" s="2">
        <v>531</v>
      </c>
      <c r="I50" s="2">
        <v>142274</v>
      </c>
      <c r="J50" s="2">
        <v>541594</v>
      </c>
      <c r="K50" s="2">
        <v>1842914</v>
      </c>
      <c r="L50" s="2">
        <v>847199</v>
      </c>
      <c r="M50" s="2">
        <v>1316112</v>
      </c>
      <c r="N50" s="2">
        <v>1374001</v>
      </c>
    </row>
    <row r="51" spans="1:14" x14ac:dyDescent="0.25">
      <c r="A51" t="s">
        <v>60</v>
      </c>
      <c r="B51" t="s">
        <v>21</v>
      </c>
      <c r="C51" s="2">
        <v>82244</v>
      </c>
      <c r="D51" s="2">
        <v>65748</v>
      </c>
      <c r="E51" s="2">
        <v>5886</v>
      </c>
      <c r="F51" s="2">
        <v>64</v>
      </c>
      <c r="G51" s="2">
        <v>1044</v>
      </c>
      <c r="H51" s="2">
        <v>143</v>
      </c>
      <c r="I51" s="2">
        <v>2292</v>
      </c>
      <c r="J51" s="2">
        <v>7067</v>
      </c>
      <c r="K51" s="2">
        <v>20657</v>
      </c>
      <c r="L51" s="2">
        <v>61587</v>
      </c>
      <c r="M51" s="2">
        <v>42982</v>
      </c>
      <c r="N51" s="2">
        <v>39262</v>
      </c>
    </row>
    <row r="52" spans="1:14" x14ac:dyDescent="0.25">
      <c r="A52" t="s">
        <v>61</v>
      </c>
      <c r="B52" t="s">
        <v>13</v>
      </c>
      <c r="C52" s="2">
        <v>88492</v>
      </c>
      <c r="D52" s="2">
        <v>78277</v>
      </c>
      <c r="E52" s="2">
        <v>4878</v>
      </c>
      <c r="F52" s="2">
        <v>308</v>
      </c>
      <c r="G52" s="2">
        <v>852</v>
      </c>
      <c r="H52" s="2">
        <v>8</v>
      </c>
      <c r="I52" s="2">
        <v>1350</v>
      </c>
      <c r="J52" s="2">
        <v>2819</v>
      </c>
      <c r="K52" s="2">
        <v>4230</v>
      </c>
      <c r="L52" s="2">
        <v>84262</v>
      </c>
      <c r="M52" s="2">
        <v>43982</v>
      </c>
      <c r="N52" s="2">
        <v>44510</v>
      </c>
    </row>
    <row r="53" spans="1:14" x14ac:dyDescent="0.25">
      <c r="A53" t="s">
        <v>62</v>
      </c>
      <c r="B53" t="s">
        <v>16</v>
      </c>
      <c r="C53" s="2">
        <v>209230</v>
      </c>
      <c r="D53" s="2">
        <v>158485</v>
      </c>
      <c r="E53" s="2">
        <v>20092</v>
      </c>
      <c r="F53" s="2">
        <v>451</v>
      </c>
      <c r="G53" s="2">
        <v>7033</v>
      </c>
      <c r="H53" s="2">
        <v>604</v>
      </c>
      <c r="I53" s="2">
        <v>7209</v>
      </c>
      <c r="J53" s="2">
        <v>15356</v>
      </c>
      <c r="K53" s="2">
        <v>20513</v>
      </c>
      <c r="L53" s="2">
        <v>188717</v>
      </c>
      <c r="M53" s="2">
        <v>106754</v>
      </c>
      <c r="N53" s="2">
        <v>102476</v>
      </c>
    </row>
    <row r="54" spans="1:14" x14ac:dyDescent="0.25">
      <c r="A54" t="s">
        <v>63</v>
      </c>
      <c r="B54" t="s">
        <v>21</v>
      </c>
      <c r="C54" s="2">
        <v>39716</v>
      </c>
      <c r="D54" s="2">
        <v>31392</v>
      </c>
      <c r="E54" s="2">
        <v>3424</v>
      </c>
      <c r="F54" s="2">
        <v>145</v>
      </c>
      <c r="G54" s="2">
        <v>355</v>
      </c>
      <c r="H54" s="2">
        <v>51</v>
      </c>
      <c r="I54" s="2">
        <v>2301</v>
      </c>
      <c r="J54" s="2">
        <v>2048</v>
      </c>
      <c r="K54" s="2">
        <v>10470</v>
      </c>
      <c r="L54" s="2">
        <v>29246</v>
      </c>
      <c r="M54" s="2">
        <v>21429</v>
      </c>
      <c r="N54" s="2">
        <v>18287</v>
      </c>
    </row>
    <row r="55" spans="1:14" x14ac:dyDescent="0.25">
      <c r="A55" t="s">
        <v>64</v>
      </c>
      <c r="B55" t="s">
        <v>19</v>
      </c>
      <c r="C55" s="2">
        <v>1409949</v>
      </c>
      <c r="D55" s="2">
        <v>781989</v>
      </c>
      <c r="E55" s="2">
        <v>292384</v>
      </c>
      <c r="F55" s="2">
        <v>3337</v>
      </c>
      <c r="G55" s="2">
        <v>73495</v>
      </c>
      <c r="H55" s="2">
        <v>1377</v>
      </c>
      <c r="I55" s="2">
        <v>95860</v>
      </c>
      <c r="J55" s="2">
        <v>161507</v>
      </c>
      <c r="K55" s="2">
        <v>459438</v>
      </c>
      <c r="L55" s="2">
        <v>950511</v>
      </c>
      <c r="M55" s="2">
        <v>694646</v>
      </c>
      <c r="N55" s="2">
        <v>715303</v>
      </c>
    </row>
    <row r="56" spans="1:14" x14ac:dyDescent="0.25">
      <c r="A56" t="s">
        <v>65</v>
      </c>
      <c r="B56" t="s">
        <v>19</v>
      </c>
      <c r="C56" s="2">
        <v>380331</v>
      </c>
      <c r="D56" s="2">
        <v>219358</v>
      </c>
      <c r="E56" s="2">
        <v>41349</v>
      </c>
      <c r="F56" s="2">
        <v>1113</v>
      </c>
      <c r="G56" s="2">
        <v>10424</v>
      </c>
      <c r="H56" s="2">
        <v>172</v>
      </c>
      <c r="I56" s="2">
        <v>58672</v>
      </c>
      <c r="J56" s="2">
        <v>49243</v>
      </c>
      <c r="K56" s="2">
        <v>210907</v>
      </c>
      <c r="L56" s="2">
        <v>169424</v>
      </c>
      <c r="M56" s="2">
        <v>188551</v>
      </c>
      <c r="N56" s="2">
        <v>191780</v>
      </c>
    </row>
    <row r="57" spans="1:14" x14ac:dyDescent="0.25">
      <c r="A57" t="s">
        <v>66</v>
      </c>
      <c r="B57" t="s">
        <v>21</v>
      </c>
      <c r="C57" s="2">
        <v>1481233</v>
      </c>
      <c r="D57" s="2">
        <v>968070</v>
      </c>
      <c r="E57" s="2">
        <v>275772</v>
      </c>
      <c r="F57" s="2">
        <v>3650</v>
      </c>
      <c r="G57" s="2">
        <v>41510</v>
      </c>
      <c r="H57" s="2">
        <v>471</v>
      </c>
      <c r="I57" s="2">
        <v>60664</v>
      </c>
      <c r="J57" s="2">
        <v>131096</v>
      </c>
      <c r="K57" s="2">
        <v>342642</v>
      </c>
      <c r="L57" s="2">
        <v>1138591</v>
      </c>
      <c r="M57" s="2">
        <v>722045</v>
      </c>
      <c r="N57" s="2">
        <v>759188</v>
      </c>
    </row>
    <row r="58" spans="1:14" x14ac:dyDescent="0.25">
      <c r="A58" t="s">
        <v>67</v>
      </c>
      <c r="B58" t="s">
        <v>24</v>
      </c>
      <c r="C58" s="2">
        <v>551598</v>
      </c>
      <c r="D58" s="2">
        <v>448258</v>
      </c>
      <c r="E58" s="2">
        <v>32349</v>
      </c>
      <c r="F58" s="2">
        <v>1656</v>
      </c>
      <c r="G58" s="2">
        <v>15064</v>
      </c>
      <c r="H58" s="2">
        <v>303</v>
      </c>
      <c r="I58" s="2">
        <v>14004</v>
      </c>
      <c r="J58" s="2">
        <v>39964</v>
      </c>
      <c r="K58" s="2">
        <v>92081</v>
      </c>
      <c r="L58" s="2">
        <v>459517</v>
      </c>
      <c r="M58" s="2">
        <v>269500</v>
      </c>
      <c r="N58" s="2">
        <v>282098</v>
      </c>
    </row>
    <row r="59" spans="1:14" x14ac:dyDescent="0.25">
      <c r="A59" t="s">
        <v>68</v>
      </c>
      <c r="B59" t="s">
        <v>24</v>
      </c>
      <c r="C59" s="2">
        <v>957989</v>
      </c>
      <c r="D59" s="2">
        <v>751619</v>
      </c>
      <c r="E59" s="2">
        <v>98447</v>
      </c>
      <c r="F59" s="2">
        <v>2091</v>
      </c>
      <c r="G59" s="2">
        <v>33477</v>
      </c>
      <c r="H59" s="2">
        <v>845</v>
      </c>
      <c r="I59" s="2">
        <v>18436</v>
      </c>
      <c r="J59" s="2">
        <v>53074</v>
      </c>
      <c r="K59" s="2">
        <v>97523</v>
      </c>
      <c r="L59" s="2">
        <v>860466</v>
      </c>
      <c r="M59" s="2">
        <v>462472</v>
      </c>
      <c r="N59" s="2">
        <v>495517</v>
      </c>
    </row>
    <row r="60" spans="1:14" x14ac:dyDescent="0.25">
      <c r="A60" t="s">
        <v>69</v>
      </c>
      <c r="B60" t="s">
        <v>24</v>
      </c>
      <c r="C60" s="2">
        <v>713148</v>
      </c>
      <c r="D60" s="2">
        <v>488583</v>
      </c>
      <c r="E60" s="2">
        <v>107169</v>
      </c>
      <c r="F60" s="2">
        <v>2255</v>
      </c>
      <c r="G60" s="2">
        <v>12276</v>
      </c>
      <c r="H60" s="2">
        <v>344</v>
      </c>
      <c r="I60" s="2">
        <v>51679</v>
      </c>
      <c r="J60" s="2">
        <v>50842</v>
      </c>
      <c r="K60" s="2">
        <v>177459</v>
      </c>
      <c r="L60" s="2">
        <v>535689</v>
      </c>
      <c r="M60" s="2">
        <v>351246</v>
      </c>
      <c r="N60" s="2">
        <v>361902</v>
      </c>
    </row>
    <row r="61" spans="1:14" x14ac:dyDescent="0.25">
      <c r="A61" t="s">
        <v>70</v>
      </c>
      <c r="B61" t="s">
        <v>19</v>
      </c>
      <c r="C61" s="2">
        <v>73147</v>
      </c>
      <c r="D61" s="2">
        <v>55904</v>
      </c>
      <c r="E61" s="2">
        <v>11690</v>
      </c>
      <c r="F61" s="2">
        <v>281</v>
      </c>
      <c r="G61" s="2">
        <v>417</v>
      </c>
      <c r="H61" s="2">
        <v>19</v>
      </c>
      <c r="I61" s="2">
        <v>702</v>
      </c>
      <c r="J61" s="2">
        <v>4134</v>
      </c>
      <c r="K61" s="2">
        <v>7555</v>
      </c>
      <c r="L61" s="2">
        <v>65592</v>
      </c>
      <c r="M61" s="2">
        <v>36381</v>
      </c>
      <c r="N61" s="2">
        <v>36766</v>
      </c>
    </row>
    <row r="62" spans="1:14" x14ac:dyDescent="0.25">
      <c r="A62" t="s">
        <v>71</v>
      </c>
      <c r="B62" t="s">
        <v>16</v>
      </c>
      <c r="C62" s="2">
        <v>265724</v>
      </c>
      <c r="D62" s="2">
        <v>225524</v>
      </c>
      <c r="E62" s="2">
        <v>14216</v>
      </c>
      <c r="F62" s="2">
        <v>358</v>
      </c>
      <c r="G62" s="2">
        <v>8050</v>
      </c>
      <c r="H62" s="2">
        <v>179</v>
      </c>
      <c r="I62" s="2">
        <v>3250</v>
      </c>
      <c r="J62" s="2">
        <v>14147</v>
      </c>
      <c r="K62" s="2">
        <v>20288</v>
      </c>
      <c r="L62" s="2">
        <v>245436</v>
      </c>
      <c r="M62" s="2">
        <v>130037</v>
      </c>
      <c r="N62" s="2">
        <v>135687</v>
      </c>
    </row>
    <row r="63" spans="1:14" x14ac:dyDescent="0.25">
      <c r="A63" t="s">
        <v>72</v>
      </c>
      <c r="B63" t="s">
        <v>24</v>
      </c>
      <c r="C63" s="2">
        <v>324599</v>
      </c>
      <c r="D63" s="2">
        <v>215702</v>
      </c>
      <c r="E63" s="2">
        <v>66293</v>
      </c>
      <c r="F63" s="2">
        <v>1013</v>
      </c>
      <c r="G63" s="2">
        <v>6552</v>
      </c>
      <c r="H63" s="2">
        <v>162</v>
      </c>
      <c r="I63" s="2">
        <v>10364</v>
      </c>
      <c r="J63" s="2">
        <v>24513</v>
      </c>
      <c r="K63" s="2">
        <v>64973</v>
      </c>
      <c r="L63" s="2">
        <v>259626</v>
      </c>
      <c r="M63" s="2">
        <v>159383</v>
      </c>
      <c r="N63" s="2">
        <v>165216</v>
      </c>
    </row>
    <row r="64" spans="1:14" x14ac:dyDescent="0.25">
      <c r="A64" t="s">
        <v>73</v>
      </c>
      <c r="B64" t="s">
        <v>19</v>
      </c>
      <c r="C64" s="2">
        <v>184345</v>
      </c>
      <c r="D64" s="2">
        <v>154250</v>
      </c>
      <c r="E64" s="2">
        <v>10831</v>
      </c>
      <c r="F64" s="2">
        <v>647</v>
      </c>
      <c r="G64" s="2">
        <v>3383</v>
      </c>
      <c r="H64" s="2">
        <v>481</v>
      </c>
      <c r="I64" s="2">
        <v>3777</v>
      </c>
      <c r="J64" s="2">
        <v>10976</v>
      </c>
      <c r="K64" s="2">
        <v>11000</v>
      </c>
      <c r="L64" s="2">
        <v>173345</v>
      </c>
      <c r="M64" s="2">
        <v>94610</v>
      </c>
      <c r="N64" s="2">
        <v>89735</v>
      </c>
    </row>
    <row r="65" spans="1:14" x14ac:dyDescent="0.25">
      <c r="A65" t="s">
        <v>74</v>
      </c>
      <c r="B65" t="s">
        <v>19</v>
      </c>
      <c r="C65" s="2">
        <v>429336</v>
      </c>
      <c r="D65" s="2">
        <v>377600</v>
      </c>
      <c r="E65" s="2">
        <v>18663</v>
      </c>
      <c r="F65" s="2">
        <v>1035</v>
      </c>
      <c r="G65" s="2">
        <v>7642</v>
      </c>
      <c r="H65" s="2">
        <v>125</v>
      </c>
      <c r="I65" s="2">
        <v>5617</v>
      </c>
      <c r="J65" s="2">
        <v>18654</v>
      </c>
      <c r="K65" s="2">
        <v>41557</v>
      </c>
      <c r="L65" s="2">
        <v>387779</v>
      </c>
      <c r="M65" s="2">
        <v>205825</v>
      </c>
      <c r="N65" s="2">
        <v>223511</v>
      </c>
    </row>
    <row r="66" spans="1:14" x14ac:dyDescent="0.25">
      <c r="A66" t="s">
        <v>75</v>
      </c>
      <c r="B66" t="s">
        <v>21</v>
      </c>
      <c r="C66" s="2">
        <v>467382</v>
      </c>
      <c r="D66" s="2">
        <v>324313</v>
      </c>
      <c r="E66" s="2">
        <v>55686</v>
      </c>
      <c r="F66" s="2">
        <v>1066</v>
      </c>
      <c r="G66" s="2">
        <v>22437</v>
      </c>
      <c r="H66" s="2">
        <v>176</v>
      </c>
      <c r="I66" s="2">
        <v>24764</v>
      </c>
      <c r="J66" s="2">
        <v>38940</v>
      </c>
      <c r="K66" s="2">
        <v>105088</v>
      </c>
      <c r="L66" s="2">
        <v>362294</v>
      </c>
      <c r="M66" s="2">
        <v>227242</v>
      </c>
      <c r="N66" s="2">
        <v>240140</v>
      </c>
    </row>
    <row r="67" spans="1:14" x14ac:dyDescent="0.25">
      <c r="A67" t="s">
        <v>76</v>
      </c>
      <c r="B67" t="s">
        <v>19</v>
      </c>
      <c r="C67" s="2">
        <v>127335</v>
      </c>
      <c r="D67" s="2">
        <v>112096</v>
      </c>
      <c r="E67" s="2">
        <v>9308</v>
      </c>
      <c r="F67" s="2">
        <v>270</v>
      </c>
      <c r="G67" s="2">
        <v>1290</v>
      </c>
      <c r="H67" s="2">
        <v>4</v>
      </c>
      <c r="I67" s="2">
        <v>1732</v>
      </c>
      <c r="J67" s="2">
        <v>2635</v>
      </c>
      <c r="K67" s="2">
        <v>7620</v>
      </c>
      <c r="L67" s="2">
        <v>119715</v>
      </c>
      <c r="M67" s="2">
        <v>63324</v>
      </c>
      <c r="N67" s="2">
        <v>64011</v>
      </c>
    </row>
    <row r="68" spans="1:14" x14ac:dyDescent="0.25">
      <c r="A68" t="s">
        <v>77</v>
      </c>
      <c r="B68" t="s">
        <v>13</v>
      </c>
      <c r="C68" s="2">
        <v>43514</v>
      </c>
      <c r="D68" s="2">
        <v>34479</v>
      </c>
      <c r="E68" s="2">
        <v>5099</v>
      </c>
      <c r="F68" s="2">
        <v>17</v>
      </c>
      <c r="G68" s="2">
        <v>160</v>
      </c>
      <c r="H68" s="2">
        <v>0</v>
      </c>
      <c r="I68" s="2">
        <v>1208</v>
      </c>
      <c r="J68" s="2">
        <v>2551</v>
      </c>
      <c r="K68" s="2">
        <v>4344</v>
      </c>
      <c r="L68" s="2">
        <v>39170</v>
      </c>
      <c r="M68" s="2">
        <v>22620</v>
      </c>
      <c r="N68" s="2">
        <v>20894</v>
      </c>
    </row>
    <row r="69" spans="1:14" x14ac:dyDescent="0.25">
      <c r="A69" t="s">
        <v>78</v>
      </c>
      <c r="B69" t="s">
        <v>13</v>
      </c>
      <c r="C69" s="2">
        <v>21762</v>
      </c>
      <c r="D69" s="2">
        <v>15865</v>
      </c>
      <c r="E69" s="2">
        <v>4887</v>
      </c>
      <c r="F69" s="2">
        <v>18</v>
      </c>
      <c r="G69" s="2">
        <v>41</v>
      </c>
      <c r="H69" s="2">
        <v>58</v>
      </c>
      <c r="I69" s="2">
        <v>455</v>
      </c>
      <c r="J69" s="2">
        <v>438</v>
      </c>
      <c r="K69" s="2">
        <v>935</v>
      </c>
      <c r="L69" s="2">
        <v>20827</v>
      </c>
      <c r="M69" s="2">
        <v>12113</v>
      </c>
      <c r="N69" s="2">
        <v>9649</v>
      </c>
    </row>
    <row r="70" spans="1:14" x14ac:dyDescent="0.25">
      <c r="A70" t="s">
        <v>79</v>
      </c>
      <c r="B70" t="s">
        <v>13</v>
      </c>
      <c r="C70" s="2">
        <v>16141</v>
      </c>
      <c r="D70" s="2">
        <v>11610</v>
      </c>
      <c r="E70" s="2">
        <v>2957</v>
      </c>
      <c r="F70" s="2">
        <v>114</v>
      </c>
      <c r="G70" s="2">
        <v>26</v>
      </c>
      <c r="H70" s="2">
        <v>5</v>
      </c>
      <c r="I70" s="2">
        <v>145</v>
      </c>
      <c r="J70" s="2">
        <v>1284</v>
      </c>
      <c r="K70" s="2">
        <v>948</v>
      </c>
      <c r="L70" s="2">
        <v>15193</v>
      </c>
      <c r="M70" s="2">
        <v>10575</v>
      </c>
      <c r="N70" s="2">
        <v>5566</v>
      </c>
    </row>
    <row r="71" spans="1:14" x14ac:dyDescent="0.25">
      <c r="A71" t="s">
        <v>80</v>
      </c>
      <c r="B71" t="s">
        <v>19</v>
      </c>
      <c r="C71" s="2">
        <v>548783</v>
      </c>
      <c r="D71" s="2">
        <v>421652</v>
      </c>
      <c r="E71" s="2">
        <v>59821</v>
      </c>
      <c r="F71" s="2">
        <v>1129</v>
      </c>
      <c r="G71" s="2">
        <v>9989</v>
      </c>
      <c r="H71" s="2">
        <v>87</v>
      </c>
      <c r="I71" s="2">
        <v>32031</v>
      </c>
      <c r="J71" s="2">
        <v>24074</v>
      </c>
      <c r="K71" s="2">
        <v>82834</v>
      </c>
      <c r="L71" s="2">
        <v>465949</v>
      </c>
      <c r="M71" s="2">
        <v>268856</v>
      </c>
      <c r="N71" s="2">
        <v>279927</v>
      </c>
    </row>
    <row r="72" spans="1:14" x14ac:dyDescent="0.25">
      <c r="A72" t="s">
        <v>81</v>
      </c>
      <c r="B72" t="s">
        <v>16</v>
      </c>
      <c r="C72" s="2">
        <v>33144</v>
      </c>
      <c r="D72" s="2">
        <v>26579</v>
      </c>
      <c r="E72" s="2">
        <v>4478</v>
      </c>
      <c r="F72" s="2">
        <v>110</v>
      </c>
      <c r="G72" s="2">
        <v>202</v>
      </c>
      <c r="H72" s="2">
        <v>0</v>
      </c>
      <c r="I72" s="2">
        <v>491</v>
      </c>
      <c r="J72" s="2">
        <v>1284</v>
      </c>
      <c r="K72" s="2">
        <v>1335</v>
      </c>
      <c r="L72" s="2">
        <v>31809</v>
      </c>
      <c r="M72" s="2">
        <v>18186</v>
      </c>
      <c r="N72" s="2">
        <v>14958</v>
      </c>
    </row>
    <row r="73" spans="1:14" x14ac:dyDescent="0.25">
      <c r="A73" t="s">
        <v>82</v>
      </c>
      <c r="B73" t="s">
        <v>16</v>
      </c>
      <c r="C73" s="2">
        <v>73456</v>
      </c>
      <c r="D73" s="2">
        <v>63035</v>
      </c>
      <c r="E73" s="2">
        <v>3096</v>
      </c>
      <c r="F73" s="2">
        <v>317</v>
      </c>
      <c r="G73" s="2">
        <v>634</v>
      </c>
      <c r="H73" s="2">
        <v>0</v>
      </c>
      <c r="I73" s="2">
        <v>2677</v>
      </c>
      <c r="J73" s="2">
        <v>3697</v>
      </c>
      <c r="K73" s="2">
        <v>4741</v>
      </c>
      <c r="L73" s="2">
        <v>68715</v>
      </c>
      <c r="M73" s="2">
        <v>37252</v>
      </c>
      <c r="N73" s="2">
        <v>36204</v>
      </c>
    </row>
    <row r="74" spans="1:14" x14ac:dyDescent="0.25">
      <c r="A74" t="s">
        <v>83</v>
      </c>
      <c r="B74" t="s">
        <v>16</v>
      </c>
      <c r="C74" s="2">
        <v>24906</v>
      </c>
      <c r="D74" s="2">
        <v>19633</v>
      </c>
      <c r="E74" s="2">
        <v>3721</v>
      </c>
      <c r="F74" s="2">
        <v>289</v>
      </c>
      <c r="G74" s="2">
        <v>201</v>
      </c>
      <c r="H74" s="2">
        <v>0</v>
      </c>
      <c r="I74" s="2">
        <v>198</v>
      </c>
      <c r="J74" s="2">
        <v>864</v>
      </c>
      <c r="K74" s="2">
        <v>978</v>
      </c>
      <c r="L74" s="2">
        <v>23928</v>
      </c>
      <c r="M74" s="2">
        <v>13611</v>
      </c>
      <c r="N74" s="2">
        <v>11295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8C6D-ABB8-4DE0-89D3-D153062629B9}">
  <dimension ref="A1:O74"/>
  <sheetViews>
    <sheetView workbookViewId="0">
      <selection activeCell="A3" sqref="A3"/>
    </sheetView>
  </sheetViews>
  <sheetFormatPr defaultRowHeight="15" x14ac:dyDescent="0.25"/>
  <cols>
    <col min="1" max="1" width="23.85546875" customWidth="1"/>
    <col min="2" max="2" width="7.28515625" bestFit="1" customWidth="1"/>
    <col min="3" max="3" width="13.28515625" style="1" bestFit="1" customWidth="1"/>
    <col min="4" max="4" width="14.28515625" style="2" bestFit="1" customWidth="1"/>
    <col min="5" max="5" width="13.28515625" style="2" bestFit="1" customWidth="1"/>
    <col min="6" max="6" width="10.5703125" style="2" bestFit="1" customWidth="1"/>
    <col min="7" max="7" width="11.5703125" style="2" bestFit="1" customWidth="1"/>
    <col min="8" max="8" width="10.5703125" style="2" bestFit="1" customWidth="1"/>
    <col min="9" max="10" width="13.28515625" style="2" bestFit="1" customWidth="1"/>
    <col min="11" max="11" width="14.28515625" style="2" bestFit="1" customWidth="1"/>
    <col min="12" max="12" width="12" customWidth="1"/>
    <col min="13" max="14" width="10.5703125" bestFit="1" customWidth="1"/>
    <col min="15" max="15" width="10.5703125" customWidth="1"/>
  </cols>
  <sheetData>
    <row r="1" spans="1:15" ht="72.75" x14ac:dyDescent="0.25">
      <c r="A1" s="3" t="s">
        <v>94</v>
      </c>
      <c r="B1" s="3" t="s">
        <v>85</v>
      </c>
      <c r="C1" s="4" t="s">
        <v>120</v>
      </c>
      <c r="D1" s="5" t="s">
        <v>87</v>
      </c>
      <c r="E1" s="5" t="s">
        <v>88</v>
      </c>
      <c r="F1" s="5" t="s">
        <v>89</v>
      </c>
      <c r="G1" s="5" t="s">
        <v>90</v>
      </c>
      <c r="H1" s="5" t="s">
        <v>91</v>
      </c>
      <c r="I1" s="5" t="s">
        <v>93</v>
      </c>
      <c r="J1" s="5" t="s">
        <v>121</v>
      </c>
      <c r="K1" s="5" t="s">
        <v>100</v>
      </c>
      <c r="L1" s="5" t="s">
        <v>96</v>
      </c>
      <c r="M1" s="5" t="s">
        <v>9</v>
      </c>
      <c r="N1" s="5" t="s">
        <v>8</v>
      </c>
      <c r="O1" s="5"/>
    </row>
    <row r="2" spans="1:15" x14ac:dyDescent="0.25">
      <c r="A2" s="6" t="s">
        <v>84</v>
      </c>
      <c r="B2" s="6"/>
      <c r="C2" s="7">
        <f>SUM(C8:C74)</f>
        <v>79933</v>
      </c>
      <c r="D2" s="7">
        <f t="shared" ref="D2:N2" si="0">SUM(D8:D74)</f>
        <v>73864</v>
      </c>
      <c r="E2" s="7">
        <f t="shared" si="0"/>
        <v>2299</v>
      </c>
      <c r="F2" s="7">
        <f t="shared" si="0"/>
        <v>539</v>
      </c>
      <c r="G2" s="7">
        <f t="shared" si="0"/>
        <v>1384</v>
      </c>
      <c r="H2" s="7">
        <f t="shared" si="0"/>
        <v>112</v>
      </c>
      <c r="I2" s="7">
        <f t="shared" si="0"/>
        <v>701</v>
      </c>
      <c r="J2" s="7">
        <f>SUM(J8:J74)</f>
        <v>1034</v>
      </c>
      <c r="K2" s="7">
        <f t="shared" si="0"/>
        <v>7121</v>
      </c>
      <c r="L2" s="7">
        <f t="shared" si="0"/>
        <v>72812</v>
      </c>
      <c r="M2" s="7">
        <f t="shared" si="0"/>
        <v>32661</v>
      </c>
      <c r="N2" s="7">
        <f t="shared" si="0"/>
        <v>47272</v>
      </c>
      <c r="O2" s="107"/>
    </row>
    <row r="3" spans="1:15" x14ac:dyDescent="0.25">
      <c r="A3" s="38" t="s">
        <v>112</v>
      </c>
      <c r="B3" s="38" t="s">
        <v>19</v>
      </c>
      <c r="C3" s="39">
        <f>SUMIF($B$8:$B$74,"CE",C$8:C$74)</f>
        <v>21824</v>
      </c>
      <c r="D3" s="39">
        <f t="shared" ref="D3:N3" si="1">SUMIF($B$8:$B$74,"CE",D$8:D$74)</f>
        <v>20228</v>
      </c>
      <c r="E3" s="39">
        <f t="shared" si="1"/>
        <v>706</v>
      </c>
      <c r="F3" s="39">
        <f t="shared" si="1"/>
        <v>89</v>
      </c>
      <c r="G3" s="39">
        <f t="shared" si="1"/>
        <v>352</v>
      </c>
      <c r="H3" s="39">
        <f t="shared" si="1"/>
        <v>24</v>
      </c>
      <c r="I3" s="39">
        <f t="shared" si="1"/>
        <v>176</v>
      </c>
      <c r="J3" s="39">
        <f>SUMIF($B$8:$B$74,"CE",J$8:J$74)</f>
        <v>249</v>
      </c>
      <c r="K3" s="39">
        <f t="shared" si="1"/>
        <v>1193</v>
      </c>
      <c r="L3" s="39">
        <f t="shared" si="1"/>
        <v>20631</v>
      </c>
      <c r="M3" s="39">
        <f t="shared" si="1"/>
        <v>9649</v>
      </c>
      <c r="N3" s="39">
        <f t="shared" si="1"/>
        <v>12175</v>
      </c>
      <c r="O3" s="36"/>
    </row>
    <row r="4" spans="1:15" x14ac:dyDescent="0.25">
      <c r="A4" s="38" t="s">
        <v>113</v>
      </c>
      <c r="B4" s="38" t="s">
        <v>13</v>
      </c>
      <c r="C4" s="39">
        <f>SUMIF($B$8:$B$74,"NE",C$8:C$74)</f>
        <v>15308</v>
      </c>
      <c r="D4" s="39">
        <f t="shared" ref="D4:N4" si="2">SUMIF($B$8:$B$74,"NE",D$8:D$74)</f>
        <v>14310</v>
      </c>
      <c r="E4" s="39">
        <f t="shared" si="2"/>
        <v>557</v>
      </c>
      <c r="F4" s="39">
        <f t="shared" si="2"/>
        <v>75</v>
      </c>
      <c r="G4" s="39">
        <f t="shared" si="2"/>
        <v>83</v>
      </c>
      <c r="H4" s="39">
        <f t="shared" si="2"/>
        <v>18</v>
      </c>
      <c r="I4" s="39">
        <f t="shared" si="2"/>
        <v>119</v>
      </c>
      <c r="J4" s="39">
        <f>SUMIF($B$8:$B$74,"NE",J$8:J$74)</f>
        <v>146</v>
      </c>
      <c r="K4" s="39">
        <f t="shared" si="2"/>
        <v>481</v>
      </c>
      <c r="L4" s="39">
        <f t="shared" si="2"/>
        <v>14827</v>
      </c>
      <c r="M4" s="39">
        <f t="shared" si="2"/>
        <v>6306</v>
      </c>
      <c r="N4" s="39">
        <f t="shared" si="2"/>
        <v>9002</v>
      </c>
      <c r="O4" s="36"/>
    </row>
    <row r="5" spans="1:15" x14ac:dyDescent="0.25">
      <c r="A5" s="38" t="s">
        <v>114</v>
      </c>
      <c r="B5" s="38" t="s">
        <v>16</v>
      </c>
      <c r="C5" s="39">
        <f>SUMIF($B$8:$B$74,"NW",C$8:C$74)</f>
        <v>11551</v>
      </c>
      <c r="D5" s="39">
        <f t="shared" ref="D5:N5" si="3">SUMIF($B$8:$B$74,"NW",D$8:D$74)</f>
        <v>10405</v>
      </c>
      <c r="E5" s="39">
        <f t="shared" si="3"/>
        <v>575</v>
      </c>
      <c r="F5" s="39">
        <f t="shared" si="3"/>
        <v>234</v>
      </c>
      <c r="G5" s="39">
        <f t="shared" si="3"/>
        <v>53</v>
      </c>
      <c r="H5" s="39">
        <f t="shared" si="3"/>
        <v>5</v>
      </c>
      <c r="I5" s="39">
        <f t="shared" si="3"/>
        <v>178</v>
      </c>
      <c r="J5" s="39">
        <f>SUMIF($B$8:$B$74,"NW",J$8:J$74)</f>
        <v>101</v>
      </c>
      <c r="K5" s="39">
        <f t="shared" si="3"/>
        <v>317</v>
      </c>
      <c r="L5" s="39">
        <f t="shared" si="3"/>
        <v>11234</v>
      </c>
      <c r="M5" s="39">
        <f t="shared" si="3"/>
        <v>4507</v>
      </c>
      <c r="N5" s="39">
        <f t="shared" si="3"/>
        <v>7044</v>
      </c>
      <c r="O5" s="36"/>
    </row>
    <row r="6" spans="1:15" x14ac:dyDescent="0.25">
      <c r="A6" s="38" t="s">
        <v>115</v>
      </c>
      <c r="B6" s="38" t="s">
        <v>21</v>
      </c>
      <c r="C6" s="39">
        <f>SUMIF($B$8:$B$74,"SE",C$8:C$74)</f>
        <v>14301</v>
      </c>
      <c r="D6" s="39">
        <f t="shared" ref="D6:N6" si="4">SUMIF($B$8:$B$74,"SE",D$8:D$74)</f>
        <v>13027</v>
      </c>
      <c r="E6" s="39">
        <f t="shared" si="4"/>
        <v>285</v>
      </c>
      <c r="F6" s="39">
        <f t="shared" si="4"/>
        <v>86</v>
      </c>
      <c r="G6" s="39">
        <f t="shared" si="4"/>
        <v>574</v>
      </c>
      <c r="H6" s="39">
        <f t="shared" si="4"/>
        <v>40</v>
      </c>
      <c r="I6" s="39">
        <f t="shared" si="4"/>
        <v>76</v>
      </c>
      <c r="J6" s="39">
        <f>SUMIF($B$8:$B$74,"SE",J$8:J$74)</f>
        <v>213</v>
      </c>
      <c r="K6" s="39">
        <f t="shared" si="4"/>
        <v>3842</v>
      </c>
      <c r="L6" s="39">
        <f t="shared" si="4"/>
        <v>10459</v>
      </c>
      <c r="M6" s="39">
        <f t="shared" si="4"/>
        <v>5527</v>
      </c>
      <c r="N6" s="39">
        <f t="shared" si="4"/>
        <v>8774</v>
      </c>
      <c r="O6" s="36"/>
    </row>
    <row r="7" spans="1:15" x14ac:dyDescent="0.25">
      <c r="A7" s="38" t="s">
        <v>116</v>
      </c>
      <c r="B7" s="38" t="s">
        <v>24</v>
      </c>
      <c r="C7" s="39">
        <f>SUMIF($B$8:$B$74,"SW",C$8:C$74)</f>
        <v>16949</v>
      </c>
      <c r="D7" s="39">
        <f t="shared" ref="D7:N7" si="5">SUMIF($B$8:$B$74,"SW",D$8:D$74)</f>
        <v>15894</v>
      </c>
      <c r="E7" s="39">
        <f t="shared" si="5"/>
        <v>176</v>
      </c>
      <c r="F7" s="39">
        <f t="shared" si="5"/>
        <v>55</v>
      </c>
      <c r="G7" s="39">
        <f t="shared" si="5"/>
        <v>322</v>
      </c>
      <c r="H7" s="39">
        <f t="shared" si="5"/>
        <v>25</v>
      </c>
      <c r="I7" s="39">
        <f t="shared" si="5"/>
        <v>152</v>
      </c>
      <c r="J7" s="39">
        <f>SUMIF($B$8:$B$74,"SW",J$8:J$74)</f>
        <v>325</v>
      </c>
      <c r="K7" s="39">
        <f t="shared" si="5"/>
        <v>1288</v>
      </c>
      <c r="L7" s="39">
        <f t="shared" si="5"/>
        <v>15661</v>
      </c>
      <c r="M7" s="39">
        <f t="shared" si="5"/>
        <v>6672</v>
      </c>
      <c r="N7" s="39">
        <f t="shared" si="5"/>
        <v>10277</v>
      </c>
      <c r="O7" s="36"/>
    </row>
    <row r="8" spans="1:15" x14ac:dyDescent="0.25">
      <c r="A8" t="s">
        <v>12</v>
      </c>
      <c r="B8" t="s">
        <v>13</v>
      </c>
      <c r="C8" s="1">
        <v>2679</v>
      </c>
      <c r="D8" s="2">
        <v>2403</v>
      </c>
      <c r="E8" s="2">
        <v>154</v>
      </c>
      <c r="F8" s="2">
        <v>12</v>
      </c>
      <c r="G8" s="2">
        <v>25</v>
      </c>
      <c r="H8" s="2">
        <v>13</v>
      </c>
      <c r="I8" s="2">
        <v>29</v>
      </c>
      <c r="J8" s="2">
        <v>43</v>
      </c>
      <c r="K8" s="14">
        <v>110</v>
      </c>
      <c r="L8" s="18">
        <v>2569</v>
      </c>
      <c r="M8">
        <v>1117</v>
      </c>
      <c r="N8">
        <v>1562</v>
      </c>
    </row>
    <row r="9" spans="1:15" x14ac:dyDescent="0.25">
      <c r="A9" t="s">
        <v>14</v>
      </c>
      <c r="B9" t="s">
        <v>13</v>
      </c>
      <c r="C9" s="1">
        <v>549</v>
      </c>
      <c r="D9" s="2">
        <v>539</v>
      </c>
      <c r="E9" s="2">
        <v>7</v>
      </c>
      <c r="F9" s="2">
        <v>0</v>
      </c>
      <c r="G9" s="2">
        <v>0</v>
      </c>
      <c r="H9" s="2">
        <v>0</v>
      </c>
      <c r="I9" s="2">
        <v>2</v>
      </c>
      <c r="J9" s="2">
        <v>1</v>
      </c>
      <c r="K9">
        <v>9</v>
      </c>
      <c r="L9" s="18">
        <v>540</v>
      </c>
      <c r="M9">
        <v>227</v>
      </c>
      <c r="N9">
        <v>322</v>
      </c>
    </row>
    <row r="10" spans="1:15" x14ac:dyDescent="0.25">
      <c r="A10" t="s">
        <v>15</v>
      </c>
      <c r="B10" t="s">
        <v>16</v>
      </c>
      <c r="C10" s="2">
        <v>336</v>
      </c>
      <c r="D10" s="2">
        <v>312</v>
      </c>
      <c r="E10" s="2">
        <v>0</v>
      </c>
      <c r="F10" s="2">
        <v>19</v>
      </c>
      <c r="G10" s="2">
        <v>0</v>
      </c>
      <c r="H10" s="2">
        <v>0</v>
      </c>
      <c r="I10" s="2">
        <v>5</v>
      </c>
      <c r="J10" s="2">
        <v>0</v>
      </c>
      <c r="K10" s="14">
        <v>31</v>
      </c>
      <c r="L10" s="18">
        <v>305</v>
      </c>
      <c r="M10">
        <v>156</v>
      </c>
      <c r="N10">
        <v>180</v>
      </c>
    </row>
    <row r="11" spans="1:15" x14ac:dyDescent="0.25">
      <c r="A11" t="s">
        <v>17</v>
      </c>
      <c r="B11" t="s">
        <v>13</v>
      </c>
      <c r="C11" s="2">
        <v>780</v>
      </c>
      <c r="D11" s="2">
        <v>758</v>
      </c>
      <c r="E11" s="2">
        <v>6</v>
      </c>
      <c r="F11" s="2">
        <v>3</v>
      </c>
      <c r="G11" s="2">
        <v>4</v>
      </c>
      <c r="H11" s="2">
        <v>0</v>
      </c>
      <c r="I11" s="2">
        <v>6</v>
      </c>
      <c r="J11" s="2">
        <v>3</v>
      </c>
      <c r="K11" s="14">
        <v>30</v>
      </c>
      <c r="L11" s="18">
        <v>750</v>
      </c>
      <c r="M11">
        <v>323</v>
      </c>
      <c r="N11">
        <v>457</v>
      </c>
    </row>
    <row r="12" spans="1:15" x14ac:dyDescent="0.25">
      <c r="A12" t="s">
        <v>18</v>
      </c>
      <c r="B12" t="s">
        <v>19</v>
      </c>
      <c r="C12" s="2">
        <v>887</v>
      </c>
      <c r="D12" s="2">
        <v>810</v>
      </c>
      <c r="E12" s="2">
        <v>3</v>
      </c>
      <c r="F12" s="2">
        <v>0</v>
      </c>
      <c r="G12" s="2">
        <v>41</v>
      </c>
      <c r="H12" s="2">
        <v>0</v>
      </c>
      <c r="I12" s="2">
        <v>11</v>
      </c>
      <c r="J12" s="2">
        <v>22</v>
      </c>
      <c r="K12" s="14">
        <v>47</v>
      </c>
      <c r="L12" s="18">
        <v>840</v>
      </c>
      <c r="M12">
        <v>382</v>
      </c>
      <c r="N12">
        <v>505</v>
      </c>
    </row>
    <row r="13" spans="1:15" x14ac:dyDescent="0.25">
      <c r="A13" t="s">
        <v>20</v>
      </c>
      <c r="B13" t="s">
        <v>21</v>
      </c>
      <c r="C13" s="2">
        <v>1066</v>
      </c>
      <c r="D13" s="2">
        <v>942</v>
      </c>
      <c r="E13" s="2">
        <v>75</v>
      </c>
      <c r="F13" s="2">
        <v>0</v>
      </c>
      <c r="G13" s="2">
        <v>33</v>
      </c>
      <c r="H13" s="2">
        <v>14</v>
      </c>
      <c r="I13" s="2">
        <v>0</v>
      </c>
      <c r="J13" s="2">
        <v>2</v>
      </c>
      <c r="K13" s="14">
        <v>302</v>
      </c>
      <c r="L13" s="18">
        <v>764</v>
      </c>
      <c r="M13">
        <v>485</v>
      </c>
      <c r="N13">
        <v>581</v>
      </c>
    </row>
    <row r="14" spans="1:15" x14ac:dyDescent="0.25">
      <c r="A14" t="s">
        <v>22</v>
      </c>
      <c r="B14" t="s">
        <v>16</v>
      </c>
      <c r="C14" s="2">
        <v>462</v>
      </c>
      <c r="D14" s="2">
        <v>437</v>
      </c>
      <c r="E14" s="2">
        <v>5</v>
      </c>
      <c r="F14" s="2">
        <v>0</v>
      </c>
      <c r="G14" s="2">
        <v>2</v>
      </c>
      <c r="H14" s="2">
        <v>1</v>
      </c>
      <c r="I14" s="2">
        <v>2</v>
      </c>
      <c r="J14" s="2">
        <v>15</v>
      </c>
      <c r="K14">
        <v>12</v>
      </c>
      <c r="L14" s="18">
        <v>450</v>
      </c>
      <c r="M14">
        <v>173</v>
      </c>
      <c r="N14">
        <v>289</v>
      </c>
    </row>
    <row r="15" spans="1:15" x14ac:dyDescent="0.25">
      <c r="A15" t="s">
        <v>23</v>
      </c>
      <c r="B15" t="s">
        <v>24</v>
      </c>
      <c r="C15" s="2">
        <v>487</v>
      </c>
      <c r="D15" s="2">
        <v>459</v>
      </c>
      <c r="E15" s="2">
        <v>3</v>
      </c>
      <c r="F15" s="2">
        <v>4</v>
      </c>
      <c r="G15" s="2">
        <v>5</v>
      </c>
      <c r="H15" s="2">
        <v>5</v>
      </c>
      <c r="I15" s="2">
        <v>11</v>
      </c>
      <c r="J15" s="2">
        <v>0</v>
      </c>
      <c r="K15" s="14">
        <v>34</v>
      </c>
      <c r="L15" s="18">
        <v>453</v>
      </c>
      <c r="M15">
        <v>182</v>
      </c>
      <c r="N15">
        <v>305</v>
      </c>
    </row>
    <row r="16" spans="1:15" x14ac:dyDescent="0.25">
      <c r="A16" t="s">
        <v>25</v>
      </c>
      <c r="B16" t="s">
        <v>19</v>
      </c>
      <c r="C16" s="2">
        <v>1114</v>
      </c>
      <c r="D16" s="2">
        <v>1052</v>
      </c>
      <c r="E16" s="2">
        <v>38</v>
      </c>
      <c r="F16" s="2">
        <v>0</v>
      </c>
      <c r="G16" s="2">
        <v>3</v>
      </c>
      <c r="H16" s="2">
        <v>2</v>
      </c>
      <c r="I16" s="2">
        <v>10</v>
      </c>
      <c r="J16" s="2">
        <v>9</v>
      </c>
      <c r="K16" s="14">
        <v>54</v>
      </c>
      <c r="L16" s="18">
        <v>1060</v>
      </c>
      <c r="M16">
        <v>506</v>
      </c>
      <c r="N16">
        <v>608</v>
      </c>
    </row>
    <row r="17" spans="1:14" x14ac:dyDescent="0.25">
      <c r="A17" t="s">
        <v>26</v>
      </c>
      <c r="B17" t="s">
        <v>13</v>
      </c>
      <c r="C17" s="2">
        <v>565</v>
      </c>
      <c r="D17" s="2">
        <v>556</v>
      </c>
      <c r="E17" s="2">
        <v>1</v>
      </c>
      <c r="F17" s="2">
        <v>8</v>
      </c>
      <c r="G17" s="2">
        <v>0</v>
      </c>
      <c r="H17" s="2">
        <v>0</v>
      </c>
      <c r="I17" s="2">
        <v>0</v>
      </c>
      <c r="J17" s="2">
        <v>0</v>
      </c>
      <c r="K17" s="14">
        <v>10</v>
      </c>
      <c r="L17" s="18">
        <v>555</v>
      </c>
      <c r="M17">
        <v>238</v>
      </c>
      <c r="N17">
        <v>327</v>
      </c>
    </row>
    <row r="18" spans="1:14" x14ac:dyDescent="0.25">
      <c r="A18" t="s">
        <v>27</v>
      </c>
      <c r="B18" t="s">
        <v>24</v>
      </c>
      <c r="C18" s="2">
        <v>552</v>
      </c>
      <c r="D18" s="2">
        <v>506</v>
      </c>
      <c r="E18" s="2">
        <v>7</v>
      </c>
      <c r="F18" s="2">
        <v>3</v>
      </c>
      <c r="G18" s="2">
        <v>9</v>
      </c>
      <c r="H18" s="2">
        <v>0</v>
      </c>
      <c r="I18" s="2">
        <v>6</v>
      </c>
      <c r="J18" s="2">
        <v>21</v>
      </c>
      <c r="K18" s="14">
        <v>146</v>
      </c>
      <c r="L18" s="18">
        <v>406</v>
      </c>
      <c r="M18">
        <v>223</v>
      </c>
      <c r="N18">
        <v>329</v>
      </c>
    </row>
    <row r="19" spans="1:14" x14ac:dyDescent="0.25">
      <c r="A19" t="s">
        <v>28</v>
      </c>
      <c r="B19" t="s">
        <v>13</v>
      </c>
      <c r="C19" s="2">
        <v>1620</v>
      </c>
      <c r="D19" s="2">
        <v>1469</v>
      </c>
      <c r="E19" s="2">
        <v>107</v>
      </c>
      <c r="F19" s="2">
        <v>10</v>
      </c>
      <c r="G19" s="2">
        <v>6</v>
      </c>
      <c r="H19" s="2">
        <v>2</v>
      </c>
      <c r="I19" s="2">
        <v>21</v>
      </c>
      <c r="J19" s="2">
        <v>5</v>
      </c>
      <c r="K19" s="14">
        <v>43</v>
      </c>
      <c r="L19" s="18">
        <v>1577</v>
      </c>
      <c r="M19">
        <v>718</v>
      </c>
      <c r="N19">
        <v>902</v>
      </c>
    </row>
    <row r="20" spans="1:14" x14ac:dyDescent="0.25">
      <c r="A20" t="s">
        <v>29</v>
      </c>
      <c r="B20" t="s">
        <v>24</v>
      </c>
      <c r="C20" s="2">
        <v>1288</v>
      </c>
      <c r="D20" s="2">
        <v>1214</v>
      </c>
      <c r="E20" s="2">
        <v>15</v>
      </c>
      <c r="F20" s="2">
        <v>6</v>
      </c>
      <c r="G20" s="2">
        <v>3</v>
      </c>
      <c r="H20" s="2">
        <v>10</v>
      </c>
      <c r="I20" s="2">
        <v>18</v>
      </c>
      <c r="J20" s="2">
        <v>22</v>
      </c>
      <c r="K20" s="14">
        <v>89</v>
      </c>
      <c r="L20" s="18">
        <v>1199</v>
      </c>
      <c r="M20">
        <v>471</v>
      </c>
      <c r="N20">
        <v>817</v>
      </c>
    </row>
    <row r="21" spans="1:14" x14ac:dyDescent="0.25">
      <c r="A21" t="s">
        <v>30</v>
      </c>
      <c r="B21" t="s">
        <v>13</v>
      </c>
      <c r="C21" s="2">
        <v>372</v>
      </c>
      <c r="D21" s="2">
        <v>365</v>
      </c>
      <c r="E21" s="2">
        <v>0</v>
      </c>
      <c r="F21" s="2">
        <v>1</v>
      </c>
      <c r="G21" s="2">
        <v>2</v>
      </c>
      <c r="H21" s="2">
        <v>0</v>
      </c>
      <c r="I21" s="2">
        <v>0</v>
      </c>
      <c r="J21" s="2">
        <v>4</v>
      </c>
      <c r="K21">
        <v>8</v>
      </c>
      <c r="L21" s="18">
        <v>364</v>
      </c>
      <c r="M21">
        <v>149</v>
      </c>
      <c r="N21">
        <v>223</v>
      </c>
    </row>
    <row r="22" spans="1:14" x14ac:dyDescent="0.25">
      <c r="A22" t="s">
        <v>31</v>
      </c>
      <c r="B22" t="s">
        <v>13</v>
      </c>
      <c r="C22" s="2">
        <v>580</v>
      </c>
      <c r="D22" s="2">
        <v>536</v>
      </c>
      <c r="E22" s="2">
        <v>21</v>
      </c>
      <c r="F22" s="2">
        <v>5</v>
      </c>
      <c r="G22" s="2">
        <v>3</v>
      </c>
      <c r="H22" s="2">
        <v>0</v>
      </c>
      <c r="I22" s="2">
        <v>8</v>
      </c>
      <c r="J22" s="2">
        <v>7</v>
      </c>
      <c r="K22" s="14">
        <v>18</v>
      </c>
      <c r="L22" s="18">
        <v>562</v>
      </c>
      <c r="M22">
        <v>252</v>
      </c>
      <c r="N22">
        <v>328</v>
      </c>
    </row>
    <row r="23" spans="1:14" x14ac:dyDescent="0.25">
      <c r="A23" t="s">
        <v>32</v>
      </c>
      <c r="B23" t="s">
        <v>16</v>
      </c>
      <c r="C23" s="2">
        <v>1011</v>
      </c>
      <c r="D23" s="2">
        <v>919</v>
      </c>
      <c r="E23" s="2">
        <v>23</v>
      </c>
      <c r="F23" s="2">
        <v>39</v>
      </c>
      <c r="G23" s="2">
        <v>7</v>
      </c>
      <c r="H23" s="2">
        <v>0</v>
      </c>
      <c r="I23" s="2">
        <v>15</v>
      </c>
      <c r="J23" s="2">
        <v>8</v>
      </c>
      <c r="K23" s="14">
        <v>28</v>
      </c>
      <c r="L23" s="18">
        <v>983</v>
      </c>
      <c r="M23">
        <v>355</v>
      </c>
      <c r="N23">
        <v>656</v>
      </c>
    </row>
    <row r="24" spans="1:14" x14ac:dyDescent="0.25">
      <c r="A24" t="s">
        <v>33</v>
      </c>
      <c r="B24" t="s">
        <v>19</v>
      </c>
      <c r="C24" s="2">
        <v>228</v>
      </c>
      <c r="D24" s="2">
        <v>214</v>
      </c>
      <c r="E24" s="2">
        <v>0</v>
      </c>
      <c r="F24" s="2">
        <v>0</v>
      </c>
      <c r="G24" s="2">
        <v>0</v>
      </c>
      <c r="H24" s="2">
        <v>0</v>
      </c>
      <c r="I24" s="2">
        <v>0</v>
      </c>
      <c r="J24" s="2">
        <v>14</v>
      </c>
      <c r="K24" s="14">
        <v>6</v>
      </c>
      <c r="L24" s="18">
        <v>222</v>
      </c>
      <c r="M24">
        <v>90</v>
      </c>
      <c r="N24">
        <v>138</v>
      </c>
    </row>
    <row r="25" spans="1:14" x14ac:dyDescent="0.25">
      <c r="A25" t="s">
        <v>34</v>
      </c>
      <c r="B25" t="s">
        <v>16</v>
      </c>
      <c r="C25" s="2">
        <v>25</v>
      </c>
      <c r="D25" s="2">
        <v>25</v>
      </c>
      <c r="E25" s="2">
        <v>0</v>
      </c>
      <c r="F25" s="2">
        <v>0</v>
      </c>
      <c r="G25" s="2">
        <v>0</v>
      </c>
      <c r="H25" s="2">
        <v>0</v>
      </c>
      <c r="I25" s="2">
        <v>0</v>
      </c>
      <c r="J25" s="2">
        <v>0</v>
      </c>
      <c r="K25">
        <v>0</v>
      </c>
      <c r="L25" s="18">
        <v>25</v>
      </c>
      <c r="M25">
        <v>9</v>
      </c>
      <c r="N25">
        <v>16</v>
      </c>
    </row>
    <row r="26" spans="1:14" x14ac:dyDescent="0.25">
      <c r="A26" t="s">
        <v>35</v>
      </c>
      <c r="B26" t="s">
        <v>16</v>
      </c>
      <c r="C26" s="2">
        <v>859</v>
      </c>
      <c r="D26" s="2">
        <v>732</v>
      </c>
      <c r="E26" s="2">
        <v>97</v>
      </c>
      <c r="F26" s="2">
        <v>12</v>
      </c>
      <c r="G26" s="2">
        <v>4</v>
      </c>
      <c r="H26" s="2">
        <v>1</v>
      </c>
      <c r="I26" s="2">
        <v>0</v>
      </c>
      <c r="J26" s="2">
        <v>13</v>
      </c>
      <c r="K26" s="14">
        <v>40</v>
      </c>
      <c r="L26" s="18">
        <v>819</v>
      </c>
      <c r="M26">
        <v>325</v>
      </c>
      <c r="N26">
        <v>534</v>
      </c>
    </row>
    <row r="27" spans="1:14" x14ac:dyDescent="0.25">
      <c r="A27" t="s">
        <v>36</v>
      </c>
      <c r="B27" t="s">
        <v>13</v>
      </c>
      <c r="C27" s="2">
        <v>916</v>
      </c>
      <c r="D27" s="2">
        <v>901</v>
      </c>
      <c r="E27" s="2">
        <v>0</v>
      </c>
      <c r="F27" s="2">
        <v>6</v>
      </c>
      <c r="G27" s="2">
        <v>2</v>
      </c>
      <c r="H27" s="2">
        <v>1</v>
      </c>
      <c r="I27" s="2">
        <v>6</v>
      </c>
      <c r="J27" s="2">
        <v>0</v>
      </c>
      <c r="K27" s="14">
        <v>30</v>
      </c>
      <c r="L27" s="18">
        <v>886</v>
      </c>
      <c r="M27">
        <v>398</v>
      </c>
      <c r="N27">
        <v>518</v>
      </c>
    </row>
    <row r="28" spans="1:14" x14ac:dyDescent="0.25">
      <c r="A28" t="s">
        <v>37</v>
      </c>
      <c r="B28" t="s">
        <v>21</v>
      </c>
      <c r="C28" s="2">
        <v>559</v>
      </c>
      <c r="D28" s="2">
        <v>526</v>
      </c>
      <c r="E28" s="2">
        <v>0</v>
      </c>
      <c r="F28" s="2">
        <v>18</v>
      </c>
      <c r="G28" s="2">
        <v>11</v>
      </c>
      <c r="H28" s="2">
        <v>0</v>
      </c>
      <c r="I28" s="2">
        <v>0</v>
      </c>
      <c r="J28" s="2">
        <v>4</v>
      </c>
      <c r="K28" s="14">
        <v>75</v>
      </c>
      <c r="L28" s="18">
        <v>484</v>
      </c>
      <c r="M28">
        <v>199</v>
      </c>
      <c r="N28">
        <v>360</v>
      </c>
    </row>
    <row r="29" spans="1:14" x14ac:dyDescent="0.25">
      <c r="A29" t="s">
        <v>38</v>
      </c>
      <c r="B29" t="s">
        <v>16</v>
      </c>
      <c r="C29" s="2">
        <v>91</v>
      </c>
      <c r="D29" s="2">
        <v>69</v>
      </c>
      <c r="E29" s="2">
        <v>2</v>
      </c>
      <c r="F29" s="2">
        <v>0</v>
      </c>
      <c r="G29" s="2">
        <v>0</v>
      </c>
      <c r="H29" s="2">
        <v>0</v>
      </c>
      <c r="I29" s="2">
        <v>15</v>
      </c>
      <c r="J29" s="2">
        <v>5</v>
      </c>
      <c r="K29">
        <v>0</v>
      </c>
      <c r="L29" s="18">
        <v>91</v>
      </c>
      <c r="M29">
        <v>31</v>
      </c>
      <c r="N29">
        <v>60</v>
      </c>
    </row>
    <row r="30" spans="1:14" x14ac:dyDescent="0.25">
      <c r="A30" t="s">
        <v>39</v>
      </c>
      <c r="B30" t="s">
        <v>13</v>
      </c>
      <c r="C30" s="2">
        <v>581</v>
      </c>
      <c r="D30" s="2">
        <v>525</v>
      </c>
      <c r="E30" s="2">
        <v>50</v>
      </c>
      <c r="F30" s="2">
        <v>2</v>
      </c>
      <c r="G30" s="2">
        <v>0</v>
      </c>
      <c r="H30" s="2">
        <v>0</v>
      </c>
      <c r="I30" s="2">
        <v>4</v>
      </c>
      <c r="J30" s="2">
        <v>0</v>
      </c>
      <c r="K30" s="14">
        <v>2</v>
      </c>
      <c r="L30" s="18">
        <v>579</v>
      </c>
      <c r="M30">
        <v>202</v>
      </c>
      <c r="N30">
        <v>379</v>
      </c>
    </row>
    <row r="31" spans="1:14" x14ac:dyDescent="0.25">
      <c r="A31" t="s">
        <v>40</v>
      </c>
      <c r="B31" t="s">
        <v>24</v>
      </c>
      <c r="C31" s="2">
        <v>1704</v>
      </c>
      <c r="D31" s="2">
        <v>1635</v>
      </c>
      <c r="E31" s="2">
        <v>8</v>
      </c>
      <c r="F31" s="2">
        <v>9</v>
      </c>
      <c r="G31" s="2">
        <v>29</v>
      </c>
      <c r="H31" s="2">
        <v>0</v>
      </c>
      <c r="I31" s="2">
        <v>8</v>
      </c>
      <c r="J31" s="2">
        <v>15</v>
      </c>
      <c r="K31" s="14">
        <v>152</v>
      </c>
      <c r="L31" s="18">
        <v>1552</v>
      </c>
      <c r="M31">
        <v>605</v>
      </c>
      <c r="N31">
        <v>1099</v>
      </c>
    </row>
    <row r="32" spans="1:14" x14ac:dyDescent="0.25">
      <c r="A32" t="s">
        <v>41</v>
      </c>
      <c r="B32" t="s">
        <v>21</v>
      </c>
      <c r="C32" s="2">
        <v>797</v>
      </c>
      <c r="D32" s="2">
        <v>742</v>
      </c>
      <c r="E32" s="2">
        <v>12</v>
      </c>
      <c r="F32" s="2">
        <v>10</v>
      </c>
      <c r="G32" s="2">
        <v>17</v>
      </c>
      <c r="H32" s="2">
        <v>0</v>
      </c>
      <c r="I32" s="2">
        <v>3</v>
      </c>
      <c r="J32" s="2">
        <v>13</v>
      </c>
      <c r="K32" s="14">
        <v>118</v>
      </c>
      <c r="L32" s="18">
        <v>679</v>
      </c>
      <c r="M32">
        <v>266</v>
      </c>
      <c r="N32">
        <v>531</v>
      </c>
    </row>
    <row r="33" spans="1:14" x14ac:dyDescent="0.25">
      <c r="A33" t="s">
        <v>42</v>
      </c>
      <c r="B33" t="s">
        <v>19</v>
      </c>
      <c r="C33" s="2">
        <v>1260</v>
      </c>
      <c r="D33" s="2">
        <v>1211</v>
      </c>
      <c r="E33" s="2">
        <v>11</v>
      </c>
      <c r="F33" s="2">
        <v>7</v>
      </c>
      <c r="G33" s="2">
        <v>15</v>
      </c>
      <c r="H33" s="2">
        <v>0</v>
      </c>
      <c r="I33" s="2">
        <v>0</v>
      </c>
      <c r="J33" s="2">
        <v>16</v>
      </c>
      <c r="K33" s="14">
        <v>81</v>
      </c>
      <c r="L33" s="18">
        <v>1179</v>
      </c>
      <c r="M33">
        <v>561</v>
      </c>
      <c r="N33">
        <v>699</v>
      </c>
    </row>
    <row r="34" spans="1:14" x14ac:dyDescent="0.25">
      <c r="A34" t="s">
        <v>43</v>
      </c>
      <c r="B34" t="s">
        <v>21</v>
      </c>
      <c r="C34" s="2">
        <v>1648</v>
      </c>
      <c r="D34" s="2">
        <v>1581</v>
      </c>
      <c r="E34" s="2">
        <v>19</v>
      </c>
      <c r="F34" s="2">
        <v>10</v>
      </c>
      <c r="G34" s="2">
        <v>11</v>
      </c>
      <c r="H34" s="2">
        <v>8</v>
      </c>
      <c r="I34" s="2">
        <v>9</v>
      </c>
      <c r="J34" s="2">
        <v>10</v>
      </c>
      <c r="K34" s="14">
        <v>207</v>
      </c>
      <c r="L34" s="18">
        <v>1441</v>
      </c>
      <c r="M34">
        <v>601</v>
      </c>
      <c r="N34">
        <v>1047</v>
      </c>
    </row>
    <row r="35" spans="1:14" x14ac:dyDescent="0.25">
      <c r="A35" t="s">
        <v>44</v>
      </c>
      <c r="B35" t="s">
        <v>24</v>
      </c>
      <c r="C35" s="2">
        <v>3886</v>
      </c>
      <c r="D35" s="2">
        <v>3575</v>
      </c>
      <c r="E35" s="2">
        <v>60</v>
      </c>
      <c r="F35" s="2">
        <v>20</v>
      </c>
      <c r="G35" s="2">
        <v>109</v>
      </c>
      <c r="H35" s="2">
        <v>0</v>
      </c>
      <c r="I35" s="2">
        <v>55</v>
      </c>
      <c r="J35" s="2">
        <v>67</v>
      </c>
      <c r="K35" s="14">
        <v>310</v>
      </c>
      <c r="L35" s="18">
        <v>3576</v>
      </c>
      <c r="M35">
        <v>1625</v>
      </c>
      <c r="N35">
        <v>2261</v>
      </c>
    </row>
    <row r="36" spans="1:14" x14ac:dyDescent="0.25">
      <c r="A36" t="s">
        <v>45</v>
      </c>
      <c r="B36" t="s">
        <v>16</v>
      </c>
      <c r="C36" s="2">
        <v>1166</v>
      </c>
      <c r="D36" s="2">
        <v>1127</v>
      </c>
      <c r="E36" s="2">
        <v>3</v>
      </c>
      <c r="F36" s="2">
        <v>14</v>
      </c>
      <c r="G36" s="2">
        <v>0</v>
      </c>
      <c r="H36" s="2">
        <v>0</v>
      </c>
      <c r="I36" s="2">
        <v>22</v>
      </c>
      <c r="J36" s="2">
        <v>0</v>
      </c>
      <c r="K36">
        <v>29</v>
      </c>
      <c r="L36" s="18">
        <v>1137</v>
      </c>
      <c r="M36">
        <v>460</v>
      </c>
      <c r="N36">
        <v>706</v>
      </c>
    </row>
    <row r="37" spans="1:14" x14ac:dyDescent="0.25">
      <c r="A37" t="s">
        <v>46</v>
      </c>
      <c r="B37" t="s">
        <v>21</v>
      </c>
      <c r="C37" s="2">
        <v>799</v>
      </c>
      <c r="D37" s="2">
        <v>764</v>
      </c>
      <c r="E37" s="2">
        <v>1</v>
      </c>
      <c r="F37" s="2">
        <v>4</v>
      </c>
      <c r="G37" s="2">
        <v>21</v>
      </c>
      <c r="H37" s="2">
        <v>0</v>
      </c>
      <c r="I37" s="2">
        <v>2</v>
      </c>
      <c r="J37" s="2">
        <v>7</v>
      </c>
      <c r="K37" s="14">
        <v>56</v>
      </c>
      <c r="L37" s="18">
        <v>743</v>
      </c>
      <c r="M37">
        <v>281</v>
      </c>
      <c r="N37">
        <v>518</v>
      </c>
    </row>
    <row r="38" spans="1:14" x14ac:dyDescent="0.25">
      <c r="A38" t="s">
        <v>47</v>
      </c>
      <c r="B38" t="s">
        <v>16</v>
      </c>
      <c r="C38" s="2">
        <v>1821</v>
      </c>
      <c r="D38" s="2">
        <v>1524</v>
      </c>
      <c r="E38" s="2">
        <v>235</v>
      </c>
      <c r="F38" s="2">
        <v>32</v>
      </c>
      <c r="G38" s="2">
        <v>8</v>
      </c>
      <c r="H38" s="2">
        <v>1</v>
      </c>
      <c r="I38" s="2">
        <v>18</v>
      </c>
      <c r="J38" s="2">
        <v>3</v>
      </c>
      <c r="K38" s="14">
        <v>54</v>
      </c>
      <c r="L38" s="18">
        <v>1767</v>
      </c>
      <c r="M38">
        <v>642</v>
      </c>
      <c r="N38">
        <v>1179</v>
      </c>
    </row>
    <row r="39" spans="1:14" x14ac:dyDescent="0.25">
      <c r="A39" t="s">
        <v>48</v>
      </c>
      <c r="B39" t="s">
        <v>16</v>
      </c>
      <c r="C39" s="2">
        <v>976</v>
      </c>
      <c r="D39" s="2">
        <v>829</v>
      </c>
      <c r="E39" s="2">
        <v>121</v>
      </c>
      <c r="F39" s="2">
        <v>14</v>
      </c>
      <c r="G39" s="2">
        <v>0</v>
      </c>
      <c r="H39" s="2">
        <v>1</v>
      </c>
      <c r="I39" s="2">
        <v>10</v>
      </c>
      <c r="J39" s="2">
        <v>1</v>
      </c>
      <c r="K39">
        <v>21</v>
      </c>
      <c r="L39" s="18">
        <v>955</v>
      </c>
      <c r="M39">
        <v>409</v>
      </c>
      <c r="N39">
        <v>567</v>
      </c>
    </row>
    <row r="40" spans="1:14" x14ac:dyDescent="0.25">
      <c r="A40" t="s">
        <v>49</v>
      </c>
      <c r="B40" t="s">
        <v>13</v>
      </c>
      <c r="C40" s="2">
        <v>474</v>
      </c>
      <c r="D40" s="2">
        <v>452</v>
      </c>
      <c r="E40" s="2">
        <v>0</v>
      </c>
      <c r="F40" s="2">
        <v>18</v>
      </c>
      <c r="G40" s="2">
        <v>2</v>
      </c>
      <c r="H40" s="2">
        <v>0</v>
      </c>
      <c r="I40" s="2">
        <v>2</v>
      </c>
      <c r="J40" s="2">
        <v>0</v>
      </c>
      <c r="K40">
        <v>24</v>
      </c>
      <c r="L40" s="18">
        <v>450</v>
      </c>
      <c r="M40">
        <v>173</v>
      </c>
      <c r="N40">
        <v>301</v>
      </c>
    </row>
    <row r="41" spans="1:14" x14ac:dyDescent="0.25">
      <c r="A41" t="s">
        <v>50</v>
      </c>
      <c r="B41" t="s">
        <v>19</v>
      </c>
      <c r="C41" s="2">
        <v>2984</v>
      </c>
      <c r="D41" s="2">
        <v>2814</v>
      </c>
      <c r="E41" s="2">
        <v>36</v>
      </c>
      <c r="F41" s="2">
        <v>13</v>
      </c>
      <c r="G41" s="2">
        <v>54</v>
      </c>
      <c r="H41" s="2">
        <v>9</v>
      </c>
      <c r="I41" s="2">
        <v>14</v>
      </c>
      <c r="J41" s="2">
        <v>44</v>
      </c>
      <c r="K41" s="14">
        <v>141</v>
      </c>
      <c r="L41" s="18">
        <v>2843</v>
      </c>
      <c r="M41">
        <v>1288</v>
      </c>
      <c r="N41">
        <v>1696</v>
      </c>
    </row>
    <row r="42" spans="1:14" x14ac:dyDescent="0.25">
      <c r="A42" t="s">
        <v>51</v>
      </c>
      <c r="B42" t="s">
        <v>24</v>
      </c>
      <c r="C42" s="2">
        <v>1357</v>
      </c>
      <c r="D42" s="2">
        <v>1268</v>
      </c>
      <c r="E42" s="2">
        <v>7</v>
      </c>
      <c r="F42" s="2">
        <v>2</v>
      </c>
      <c r="G42" s="2">
        <v>45</v>
      </c>
      <c r="H42" s="2">
        <v>2</v>
      </c>
      <c r="I42" s="2">
        <v>11</v>
      </c>
      <c r="J42" s="2">
        <v>22</v>
      </c>
      <c r="K42" s="14">
        <v>134</v>
      </c>
      <c r="L42" s="18">
        <v>1223</v>
      </c>
      <c r="M42">
        <v>560</v>
      </c>
      <c r="N42">
        <v>797</v>
      </c>
    </row>
    <row r="43" spans="1:14" x14ac:dyDescent="0.25">
      <c r="A43" t="s">
        <v>52</v>
      </c>
      <c r="B43" t="s">
        <v>16</v>
      </c>
      <c r="C43" s="2">
        <v>542</v>
      </c>
      <c r="D43" s="2">
        <v>477</v>
      </c>
      <c r="E43" s="2">
        <v>53</v>
      </c>
      <c r="F43" s="2">
        <v>0</v>
      </c>
      <c r="G43" s="2">
        <v>0</v>
      </c>
      <c r="H43" s="2">
        <v>0</v>
      </c>
      <c r="I43" s="2">
        <v>0</v>
      </c>
      <c r="J43" s="2">
        <v>12</v>
      </c>
      <c r="K43" s="14">
        <v>24</v>
      </c>
      <c r="L43" s="18">
        <v>518</v>
      </c>
      <c r="M43">
        <v>223</v>
      </c>
      <c r="N43">
        <v>319</v>
      </c>
    </row>
    <row r="44" spans="1:14" x14ac:dyDescent="0.25">
      <c r="A44" t="s">
        <v>53</v>
      </c>
      <c r="B44" t="s">
        <v>13</v>
      </c>
      <c r="C44" s="2">
        <v>1736</v>
      </c>
      <c r="D44" s="2">
        <v>1659</v>
      </c>
      <c r="E44" s="2">
        <v>20</v>
      </c>
      <c r="F44" s="2">
        <v>7</v>
      </c>
      <c r="G44" s="2">
        <v>32</v>
      </c>
      <c r="H44" s="2">
        <v>0</v>
      </c>
      <c r="I44" s="2">
        <v>7</v>
      </c>
      <c r="J44" s="2">
        <v>11</v>
      </c>
      <c r="K44" s="14">
        <v>44</v>
      </c>
      <c r="L44" s="18">
        <v>1692</v>
      </c>
      <c r="M44">
        <v>697</v>
      </c>
      <c r="N44">
        <v>1039</v>
      </c>
    </row>
    <row r="45" spans="1:14" x14ac:dyDescent="0.25">
      <c r="A45" t="s">
        <v>54</v>
      </c>
      <c r="B45" t="s">
        <v>16</v>
      </c>
      <c r="C45" s="2">
        <v>167</v>
      </c>
      <c r="D45" s="2">
        <v>163</v>
      </c>
      <c r="E45" s="2">
        <v>0</v>
      </c>
      <c r="F45" s="2">
        <v>4</v>
      </c>
      <c r="G45" s="2">
        <v>0</v>
      </c>
      <c r="H45" s="2">
        <v>0</v>
      </c>
      <c r="I45" s="2">
        <v>0</v>
      </c>
      <c r="J45" s="2">
        <v>0</v>
      </c>
      <c r="K45">
        <v>0</v>
      </c>
      <c r="L45" s="18">
        <v>167</v>
      </c>
      <c r="M45">
        <v>66</v>
      </c>
      <c r="N45">
        <v>101</v>
      </c>
    </row>
    <row r="46" spans="1:14" x14ac:dyDescent="0.25">
      <c r="A46" t="s">
        <v>55</v>
      </c>
      <c r="B46" t="s">
        <v>13</v>
      </c>
      <c r="C46" s="2">
        <v>1083</v>
      </c>
      <c r="D46" s="2">
        <v>931</v>
      </c>
      <c r="E46" s="2">
        <v>127</v>
      </c>
      <c r="F46" s="2">
        <v>1</v>
      </c>
      <c r="G46" s="2">
        <v>2</v>
      </c>
      <c r="H46" s="2">
        <v>0</v>
      </c>
      <c r="I46" s="2">
        <v>8</v>
      </c>
      <c r="J46" s="2">
        <v>14</v>
      </c>
      <c r="K46">
        <v>32</v>
      </c>
      <c r="L46" s="18">
        <v>1051</v>
      </c>
      <c r="M46">
        <v>417</v>
      </c>
      <c r="N46">
        <v>666</v>
      </c>
    </row>
    <row r="47" spans="1:14" x14ac:dyDescent="0.25">
      <c r="A47" t="s">
        <v>56</v>
      </c>
      <c r="B47" t="s">
        <v>24</v>
      </c>
      <c r="C47" s="2">
        <v>1353</v>
      </c>
      <c r="D47" s="2">
        <v>1257</v>
      </c>
      <c r="E47" s="2">
        <v>3</v>
      </c>
      <c r="F47" s="2">
        <v>0</v>
      </c>
      <c r="G47" s="2">
        <v>32</v>
      </c>
      <c r="H47" s="2">
        <v>0</v>
      </c>
      <c r="I47" s="2">
        <v>17</v>
      </c>
      <c r="J47" s="2">
        <v>44</v>
      </c>
      <c r="K47" s="14">
        <v>56</v>
      </c>
      <c r="L47" s="18">
        <v>1297</v>
      </c>
      <c r="M47">
        <v>567</v>
      </c>
      <c r="N47">
        <v>786</v>
      </c>
    </row>
    <row r="48" spans="1:14" x14ac:dyDescent="0.25">
      <c r="A48" t="s">
        <v>57</v>
      </c>
      <c r="B48" t="s">
        <v>19</v>
      </c>
      <c r="C48" s="2">
        <v>6646</v>
      </c>
      <c r="D48" s="2">
        <v>5978</v>
      </c>
      <c r="E48" s="2">
        <v>456</v>
      </c>
      <c r="F48" s="2">
        <v>27</v>
      </c>
      <c r="G48" s="2">
        <v>82</v>
      </c>
      <c r="H48" s="2">
        <v>1</v>
      </c>
      <c r="I48" s="2">
        <v>80</v>
      </c>
      <c r="J48" s="2">
        <v>22</v>
      </c>
      <c r="K48" s="14">
        <v>394</v>
      </c>
      <c r="L48" s="18">
        <v>6252</v>
      </c>
      <c r="M48">
        <v>3159</v>
      </c>
      <c r="N48">
        <v>3487</v>
      </c>
    </row>
    <row r="49" spans="1:14" x14ac:dyDescent="0.25">
      <c r="A49" t="s">
        <v>58</v>
      </c>
      <c r="B49" t="s">
        <v>21</v>
      </c>
      <c r="C49" s="2">
        <v>1002</v>
      </c>
      <c r="D49" s="2">
        <v>917</v>
      </c>
      <c r="E49" s="2">
        <v>3</v>
      </c>
      <c r="F49" s="2">
        <v>5</v>
      </c>
      <c r="G49" s="2">
        <v>68</v>
      </c>
      <c r="H49" s="2">
        <v>0</v>
      </c>
      <c r="I49" s="2">
        <v>3</v>
      </c>
      <c r="J49" s="2">
        <v>6</v>
      </c>
      <c r="K49" s="14">
        <v>50</v>
      </c>
      <c r="L49" s="18">
        <v>952</v>
      </c>
      <c r="M49">
        <v>414</v>
      </c>
      <c r="N49">
        <v>588</v>
      </c>
    </row>
    <row r="50" spans="1:14" x14ac:dyDescent="0.25">
      <c r="A50" t="s">
        <v>59</v>
      </c>
      <c r="B50" t="s">
        <v>21</v>
      </c>
      <c r="C50" s="2">
        <v>4412</v>
      </c>
      <c r="D50" s="2">
        <v>3926</v>
      </c>
      <c r="E50" s="2">
        <v>106</v>
      </c>
      <c r="F50" s="2">
        <v>26</v>
      </c>
      <c r="G50" s="2">
        <v>236</v>
      </c>
      <c r="H50" s="2">
        <v>10</v>
      </c>
      <c r="I50" s="2">
        <v>33</v>
      </c>
      <c r="J50" s="2">
        <v>75</v>
      </c>
      <c r="K50" s="14">
        <v>2551</v>
      </c>
      <c r="L50" s="18">
        <v>1861</v>
      </c>
      <c r="M50">
        <v>1674</v>
      </c>
      <c r="N50">
        <v>2738</v>
      </c>
    </row>
    <row r="51" spans="1:14" x14ac:dyDescent="0.25">
      <c r="A51" t="s">
        <v>60</v>
      </c>
      <c r="B51" t="s">
        <v>21</v>
      </c>
      <c r="C51" s="2">
        <v>82</v>
      </c>
      <c r="D51" s="2">
        <v>68</v>
      </c>
      <c r="E51" s="2">
        <v>0</v>
      </c>
      <c r="F51" s="2">
        <v>0</v>
      </c>
      <c r="G51" s="2">
        <v>2</v>
      </c>
      <c r="H51" s="2">
        <v>0</v>
      </c>
      <c r="I51" s="2">
        <v>0</v>
      </c>
      <c r="J51" s="2">
        <v>12</v>
      </c>
      <c r="K51" s="14">
        <v>17</v>
      </c>
      <c r="L51" s="18">
        <v>65</v>
      </c>
      <c r="M51">
        <v>29</v>
      </c>
      <c r="N51">
        <v>53</v>
      </c>
    </row>
    <row r="52" spans="1:14" x14ac:dyDescent="0.25">
      <c r="A52" t="s">
        <v>61</v>
      </c>
      <c r="B52" t="s">
        <v>13</v>
      </c>
      <c r="C52" s="2">
        <v>600</v>
      </c>
      <c r="D52" s="2">
        <v>593</v>
      </c>
      <c r="E52" s="2">
        <v>5</v>
      </c>
      <c r="F52" s="2">
        <v>0</v>
      </c>
      <c r="G52" s="2">
        <v>0</v>
      </c>
      <c r="H52" s="2">
        <v>0</v>
      </c>
      <c r="I52" s="2">
        <v>0</v>
      </c>
      <c r="J52" s="2">
        <v>2</v>
      </c>
      <c r="K52" s="14">
        <v>0</v>
      </c>
      <c r="L52" s="18">
        <v>600</v>
      </c>
      <c r="M52">
        <v>253</v>
      </c>
      <c r="N52">
        <v>347</v>
      </c>
    </row>
    <row r="53" spans="1:14" x14ac:dyDescent="0.25">
      <c r="A53" t="s">
        <v>62</v>
      </c>
      <c r="B53" t="s">
        <v>16</v>
      </c>
      <c r="C53" s="2">
        <v>835</v>
      </c>
      <c r="D53" s="2">
        <v>750</v>
      </c>
      <c r="E53" s="2">
        <v>0</v>
      </c>
      <c r="F53" s="2">
        <v>32</v>
      </c>
      <c r="G53" s="2">
        <v>27</v>
      </c>
      <c r="H53" s="2">
        <v>0</v>
      </c>
      <c r="I53" s="2">
        <v>14</v>
      </c>
      <c r="J53" s="2">
        <v>12</v>
      </c>
      <c r="K53" s="14">
        <v>15</v>
      </c>
      <c r="L53" s="18">
        <v>820</v>
      </c>
      <c r="M53">
        <v>339</v>
      </c>
      <c r="N53">
        <v>496</v>
      </c>
    </row>
    <row r="54" spans="1:14" x14ac:dyDescent="0.25">
      <c r="A54" t="s">
        <v>63</v>
      </c>
      <c r="B54" t="s">
        <v>21</v>
      </c>
      <c r="C54" s="2">
        <v>1040</v>
      </c>
      <c r="D54" s="2">
        <v>980</v>
      </c>
      <c r="E54" s="2">
        <v>16</v>
      </c>
      <c r="F54" s="2">
        <v>2</v>
      </c>
      <c r="G54" s="2">
        <v>9</v>
      </c>
      <c r="H54" s="2">
        <v>0</v>
      </c>
      <c r="I54" s="2">
        <v>2</v>
      </c>
      <c r="J54" s="2">
        <v>31</v>
      </c>
      <c r="K54" s="14">
        <v>126</v>
      </c>
      <c r="L54" s="18">
        <v>914</v>
      </c>
      <c r="M54">
        <v>393</v>
      </c>
      <c r="N54">
        <v>647</v>
      </c>
    </row>
    <row r="55" spans="1:14" x14ac:dyDescent="0.25">
      <c r="A55" t="s">
        <v>64</v>
      </c>
      <c r="B55" t="s">
        <v>19</v>
      </c>
      <c r="C55" s="2">
        <v>1089</v>
      </c>
      <c r="D55" s="2">
        <v>926</v>
      </c>
      <c r="E55" s="2">
        <v>17</v>
      </c>
      <c r="F55" s="2">
        <v>3</v>
      </c>
      <c r="G55" s="2">
        <v>90</v>
      </c>
      <c r="H55" s="2">
        <v>0</v>
      </c>
      <c r="I55" s="2">
        <v>0</v>
      </c>
      <c r="J55" s="2">
        <v>53</v>
      </c>
      <c r="K55" s="14">
        <v>78</v>
      </c>
      <c r="L55" s="18">
        <v>1011</v>
      </c>
      <c r="M55">
        <v>432</v>
      </c>
      <c r="N55">
        <v>657</v>
      </c>
    </row>
    <row r="56" spans="1:14" x14ac:dyDescent="0.25">
      <c r="A56" t="s">
        <v>65</v>
      </c>
      <c r="B56" t="s">
        <v>19</v>
      </c>
      <c r="C56" s="2">
        <v>685</v>
      </c>
      <c r="D56" s="2">
        <v>637</v>
      </c>
      <c r="E56" s="2">
        <v>2</v>
      </c>
      <c r="F56" s="2">
        <v>0</v>
      </c>
      <c r="G56" s="2">
        <v>26</v>
      </c>
      <c r="H56" s="2">
        <v>6</v>
      </c>
      <c r="I56" s="2">
        <v>2</v>
      </c>
      <c r="J56" s="2">
        <v>12</v>
      </c>
      <c r="K56" s="14">
        <v>45</v>
      </c>
      <c r="L56" s="18">
        <v>640</v>
      </c>
      <c r="M56">
        <v>277</v>
      </c>
      <c r="N56">
        <v>408</v>
      </c>
    </row>
    <row r="57" spans="1:14" x14ac:dyDescent="0.25">
      <c r="A57" t="s">
        <v>66</v>
      </c>
      <c r="B57" t="s">
        <v>21</v>
      </c>
      <c r="C57" s="2">
        <v>2125</v>
      </c>
      <c r="D57" s="2">
        <v>1869</v>
      </c>
      <c r="E57" s="2">
        <v>53</v>
      </c>
      <c r="F57" s="2">
        <v>11</v>
      </c>
      <c r="G57" s="2">
        <v>121</v>
      </c>
      <c r="H57" s="2">
        <v>8</v>
      </c>
      <c r="I57" s="2">
        <v>24</v>
      </c>
      <c r="J57" s="2">
        <v>39</v>
      </c>
      <c r="K57" s="14">
        <v>283</v>
      </c>
      <c r="L57" s="18">
        <v>1842</v>
      </c>
      <c r="M57">
        <v>916</v>
      </c>
      <c r="N57">
        <v>1209</v>
      </c>
    </row>
    <row r="58" spans="1:14" x14ac:dyDescent="0.25">
      <c r="A58" t="s">
        <v>67</v>
      </c>
      <c r="B58" t="s">
        <v>24</v>
      </c>
      <c r="C58" s="2">
        <v>1992</v>
      </c>
      <c r="D58" s="2">
        <v>1889</v>
      </c>
      <c r="E58" s="2">
        <v>46</v>
      </c>
      <c r="F58" s="2">
        <v>1</v>
      </c>
      <c r="G58" s="2">
        <v>32</v>
      </c>
      <c r="H58" s="2">
        <v>4</v>
      </c>
      <c r="I58" s="2">
        <v>10</v>
      </c>
      <c r="J58" s="2">
        <v>10</v>
      </c>
      <c r="K58" s="14">
        <v>163</v>
      </c>
      <c r="L58" s="18">
        <v>1829</v>
      </c>
      <c r="M58">
        <v>818</v>
      </c>
      <c r="N58">
        <v>1174</v>
      </c>
    </row>
    <row r="59" spans="1:14" x14ac:dyDescent="0.25">
      <c r="A59" t="s">
        <v>68</v>
      </c>
      <c r="B59" t="s">
        <v>24</v>
      </c>
      <c r="C59" s="2">
        <v>231</v>
      </c>
      <c r="D59" s="2">
        <v>222</v>
      </c>
      <c r="E59" s="2">
        <v>0</v>
      </c>
      <c r="F59" s="2">
        <v>2</v>
      </c>
      <c r="G59" s="2">
        <v>0</v>
      </c>
      <c r="H59" s="2">
        <v>0</v>
      </c>
      <c r="I59" s="2">
        <v>6</v>
      </c>
      <c r="J59" s="2">
        <v>1</v>
      </c>
      <c r="K59" s="14">
        <v>25</v>
      </c>
      <c r="L59" s="18">
        <v>206</v>
      </c>
      <c r="M59">
        <v>93</v>
      </c>
      <c r="N59">
        <v>138</v>
      </c>
    </row>
    <row r="60" spans="1:14" x14ac:dyDescent="0.25">
      <c r="A60" t="s">
        <v>69</v>
      </c>
      <c r="B60" t="s">
        <v>24</v>
      </c>
      <c r="C60" s="2">
        <v>3615</v>
      </c>
      <c r="D60" s="2">
        <v>3397</v>
      </c>
      <c r="E60" s="2">
        <v>27</v>
      </c>
      <c r="F60" s="2">
        <v>4</v>
      </c>
      <c r="G60" s="2">
        <v>55</v>
      </c>
      <c r="H60" s="2">
        <v>0</v>
      </c>
      <c r="I60" s="2">
        <v>10</v>
      </c>
      <c r="J60" s="2">
        <v>122</v>
      </c>
      <c r="K60" s="14">
        <v>168</v>
      </c>
      <c r="L60" s="18">
        <v>3447</v>
      </c>
      <c r="M60">
        <v>1326</v>
      </c>
      <c r="N60">
        <v>2289</v>
      </c>
    </row>
    <row r="61" spans="1:14" x14ac:dyDescent="0.25">
      <c r="A61" t="s">
        <v>70</v>
      </c>
      <c r="B61" t="s">
        <v>19</v>
      </c>
      <c r="C61" s="2">
        <v>936</v>
      </c>
      <c r="D61" s="2">
        <v>896</v>
      </c>
      <c r="E61" s="2">
        <v>13</v>
      </c>
      <c r="F61" s="2">
        <v>4</v>
      </c>
      <c r="G61" s="2">
        <v>6</v>
      </c>
      <c r="H61" s="2">
        <v>0</v>
      </c>
      <c r="I61" s="2">
        <v>1</v>
      </c>
      <c r="J61" s="2">
        <v>16</v>
      </c>
      <c r="K61" s="14">
        <v>35</v>
      </c>
      <c r="L61" s="18">
        <v>901</v>
      </c>
      <c r="M61">
        <v>375</v>
      </c>
      <c r="N61">
        <v>561</v>
      </c>
    </row>
    <row r="62" spans="1:14" x14ac:dyDescent="0.25">
      <c r="A62" t="s">
        <v>71</v>
      </c>
      <c r="B62" t="s">
        <v>16</v>
      </c>
      <c r="C62" s="2">
        <v>1181</v>
      </c>
      <c r="D62" s="2">
        <v>1075</v>
      </c>
      <c r="E62" s="2">
        <v>18</v>
      </c>
      <c r="F62" s="2">
        <v>37</v>
      </c>
      <c r="G62" s="2">
        <v>0</v>
      </c>
      <c r="H62" s="2">
        <v>1</v>
      </c>
      <c r="I62" s="2">
        <v>38</v>
      </c>
      <c r="J62" s="2">
        <v>12</v>
      </c>
      <c r="K62" s="14">
        <v>13</v>
      </c>
      <c r="L62" s="18">
        <v>1168</v>
      </c>
      <c r="M62">
        <v>486</v>
      </c>
      <c r="N62">
        <v>695</v>
      </c>
    </row>
    <row r="63" spans="1:14" x14ac:dyDescent="0.25">
      <c r="A63" t="s">
        <v>72</v>
      </c>
      <c r="B63" t="s">
        <v>24</v>
      </c>
      <c r="C63" s="2">
        <v>484</v>
      </c>
      <c r="D63" s="2">
        <v>472</v>
      </c>
      <c r="E63" s="2">
        <v>0</v>
      </c>
      <c r="F63" s="2">
        <v>4</v>
      </c>
      <c r="G63" s="2">
        <v>3</v>
      </c>
      <c r="H63" s="2">
        <v>4</v>
      </c>
      <c r="I63" s="2">
        <v>0</v>
      </c>
      <c r="J63" s="2">
        <v>1</v>
      </c>
      <c r="K63" s="14">
        <v>11</v>
      </c>
      <c r="L63" s="18">
        <v>473</v>
      </c>
      <c r="M63">
        <v>202</v>
      </c>
      <c r="N63">
        <v>282</v>
      </c>
    </row>
    <row r="64" spans="1:14" x14ac:dyDescent="0.25">
      <c r="A64" t="s">
        <v>73</v>
      </c>
      <c r="B64" t="s">
        <v>19</v>
      </c>
      <c r="C64" s="2">
        <v>678</v>
      </c>
      <c r="D64" s="2">
        <v>623</v>
      </c>
      <c r="E64" s="2">
        <v>20</v>
      </c>
      <c r="F64" s="2">
        <v>10</v>
      </c>
      <c r="G64" s="2">
        <v>12</v>
      </c>
      <c r="H64" s="2">
        <v>3</v>
      </c>
      <c r="I64" s="2">
        <v>6</v>
      </c>
      <c r="J64" s="2">
        <v>4</v>
      </c>
      <c r="K64" s="14">
        <v>41</v>
      </c>
      <c r="L64" s="18">
        <v>637</v>
      </c>
      <c r="M64">
        <v>281</v>
      </c>
      <c r="N64">
        <v>397</v>
      </c>
    </row>
    <row r="65" spans="1:14" x14ac:dyDescent="0.25">
      <c r="A65" t="s">
        <v>74</v>
      </c>
      <c r="B65" t="s">
        <v>19</v>
      </c>
      <c r="C65" s="2">
        <v>468</v>
      </c>
      <c r="D65" s="2">
        <v>457</v>
      </c>
      <c r="E65" s="2">
        <v>2</v>
      </c>
      <c r="F65" s="2">
        <v>2</v>
      </c>
      <c r="G65" s="2">
        <v>2</v>
      </c>
      <c r="H65" s="2">
        <v>0</v>
      </c>
      <c r="I65" s="2">
        <v>0</v>
      </c>
      <c r="J65" s="2">
        <v>5</v>
      </c>
      <c r="K65" s="14">
        <v>8</v>
      </c>
      <c r="L65" s="18">
        <v>460</v>
      </c>
      <c r="M65">
        <v>213</v>
      </c>
      <c r="N65">
        <v>255</v>
      </c>
    </row>
    <row r="66" spans="1:14" x14ac:dyDescent="0.25">
      <c r="A66" t="s">
        <v>75</v>
      </c>
      <c r="B66" t="s">
        <v>21</v>
      </c>
      <c r="C66" s="2">
        <v>771</v>
      </c>
      <c r="D66" s="2">
        <v>712</v>
      </c>
      <c r="E66" s="2">
        <v>0</v>
      </c>
      <c r="F66" s="2">
        <v>0</v>
      </c>
      <c r="G66" s="2">
        <v>45</v>
      </c>
      <c r="H66" s="2">
        <v>0</v>
      </c>
      <c r="I66" s="2">
        <v>0</v>
      </c>
      <c r="J66" s="2">
        <v>14</v>
      </c>
      <c r="K66" s="14">
        <v>57</v>
      </c>
      <c r="L66" s="18">
        <v>714</v>
      </c>
      <c r="M66">
        <v>269</v>
      </c>
      <c r="N66">
        <v>502</v>
      </c>
    </row>
    <row r="67" spans="1:14" x14ac:dyDescent="0.25">
      <c r="A67" t="s">
        <v>76</v>
      </c>
      <c r="B67" t="s">
        <v>19</v>
      </c>
      <c r="C67" s="2">
        <v>2165</v>
      </c>
      <c r="D67" s="2">
        <v>2062</v>
      </c>
      <c r="E67" s="2">
        <v>58</v>
      </c>
      <c r="F67" s="2">
        <v>9</v>
      </c>
      <c r="G67" s="2">
        <v>8</v>
      </c>
      <c r="H67" s="2">
        <v>3</v>
      </c>
      <c r="I67" s="2">
        <v>16</v>
      </c>
      <c r="J67" s="2">
        <v>9</v>
      </c>
      <c r="K67" s="14">
        <v>77</v>
      </c>
      <c r="L67" s="18">
        <v>2088</v>
      </c>
      <c r="M67">
        <v>949</v>
      </c>
      <c r="N67">
        <v>1216</v>
      </c>
    </row>
    <row r="68" spans="1:14" x14ac:dyDescent="0.25">
      <c r="A68" t="s">
        <v>77</v>
      </c>
      <c r="B68" t="s">
        <v>13</v>
      </c>
      <c r="C68" s="2">
        <v>1882</v>
      </c>
      <c r="D68" s="2">
        <v>1756</v>
      </c>
      <c r="E68" s="2">
        <v>47</v>
      </c>
      <c r="F68" s="2">
        <v>2</v>
      </c>
      <c r="G68" s="2">
        <v>5</v>
      </c>
      <c r="H68" s="2">
        <v>2</v>
      </c>
      <c r="I68" s="2">
        <v>18</v>
      </c>
      <c r="J68" s="2">
        <v>52</v>
      </c>
      <c r="K68" s="14">
        <v>103</v>
      </c>
      <c r="L68" s="18">
        <v>1779</v>
      </c>
      <c r="M68">
        <v>796</v>
      </c>
      <c r="N68">
        <v>1086</v>
      </c>
    </row>
    <row r="69" spans="1:14" x14ac:dyDescent="0.25">
      <c r="A69" t="s">
        <v>78</v>
      </c>
      <c r="B69" t="s">
        <v>13</v>
      </c>
      <c r="C69" s="2">
        <v>390</v>
      </c>
      <c r="D69" s="2">
        <v>388</v>
      </c>
      <c r="E69" s="2">
        <v>0</v>
      </c>
      <c r="F69" s="2">
        <v>0</v>
      </c>
      <c r="G69" s="2">
        <v>0</v>
      </c>
      <c r="H69" s="2">
        <v>0</v>
      </c>
      <c r="I69" s="2">
        <v>0</v>
      </c>
      <c r="J69" s="2">
        <v>2</v>
      </c>
      <c r="K69">
        <v>11</v>
      </c>
      <c r="L69" s="18">
        <v>379</v>
      </c>
      <c r="M69">
        <v>150</v>
      </c>
      <c r="N69">
        <v>240</v>
      </c>
    </row>
    <row r="70" spans="1:14" x14ac:dyDescent="0.25">
      <c r="A70" t="s">
        <v>79</v>
      </c>
      <c r="B70" t="s">
        <v>13</v>
      </c>
      <c r="C70" s="2">
        <v>501</v>
      </c>
      <c r="D70" s="2">
        <v>479</v>
      </c>
      <c r="E70" s="2">
        <v>12</v>
      </c>
      <c r="F70" s="2">
        <v>0</v>
      </c>
      <c r="G70" s="2">
        <v>0</v>
      </c>
      <c r="H70" s="2">
        <v>0</v>
      </c>
      <c r="I70" s="2">
        <v>8</v>
      </c>
      <c r="J70" s="2">
        <v>2</v>
      </c>
      <c r="K70">
        <v>7</v>
      </c>
      <c r="L70" s="18">
        <v>494</v>
      </c>
      <c r="M70">
        <v>196</v>
      </c>
      <c r="N70">
        <v>305</v>
      </c>
    </row>
    <row r="71" spans="1:14" x14ac:dyDescent="0.25">
      <c r="A71" t="s">
        <v>80</v>
      </c>
      <c r="B71" t="s">
        <v>19</v>
      </c>
      <c r="C71" s="2">
        <v>2684</v>
      </c>
      <c r="D71" s="2">
        <v>2548</v>
      </c>
      <c r="E71" s="2">
        <v>50</v>
      </c>
      <c r="F71" s="2">
        <v>14</v>
      </c>
      <c r="G71" s="2">
        <v>13</v>
      </c>
      <c r="H71" s="2">
        <v>0</v>
      </c>
      <c r="I71" s="2">
        <v>36</v>
      </c>
      <c r="J71" s="2">
        <v>23</v>
      </c>
      <c r="K71" s="14">
        <v>186</v>
      </c>
      <c r="L71" s="18">
        <v>2498</v>
      </c>
      <c r="M71">
        <v>1136</v>
      </c>
      <c r="N71">
        <v>1548</v>
      </c>
    </row>
    <row r="72" spans="1:14" x14ac:dyDescent="0.25">
      <c r="A72" t="s">
        <v>81</v>
      </c>
      <c r="B72" t="s">
        <v>16</v>
      </c>
      <c r="C72" s="2">
        <v>346</v>
      </c>
      <c r="D72" s="2">
        <v>319</v>
      </c>
      <c r="E72" s="2">
        <v>7</v>
      </c>
      <c r="F72" s="2">
        <v>2</v>
      </c>
      <c r="G72" s="2">
        <v>0</v>
      </c>
      <c r="H72" s="2">
        <v>0</v>
      </c>
      <c r="I72" s="2">
        <v>18</v>
      </c>
      <c r="J72" s="2">
        <v>0</v>
      </c>
      <c r="K72" s="14">
        <v>12</v>
      </c>
      <c r="L72" s="18">
        <v>334</v>
      </c>
      <c r="M72">
        <v>129</v>
      </c>
      <c r="N72">
        <v>217</v>
      </c>
    </row>
    <row r="73" spans="1:14" x14ac:dyDescent="0.25">
      <c r="A73" t="s">
        <v>82</v>
      </c>
      <c r="B73" t="s">
        <v>16</v>
      </c>
      <c r="C73" s="2">
        <v>1003</v>
      </c>
      <c r="D73" s="2">
        <v>975</v>
      </c>
      <c r="E73" s="2">
        <v>6</v>
      </c>
      <c r="F73" s="2">
        <v>6</v>
      </c>
      <c r="G73" s="2">
        <v>4</v>
      </c>
      <c r="H73" s="2">
        <v>0</v>
      </c>
      <c r="I73" s="2">
        <v>10</v>
      </c>
      <c r="J73" s="2">
        <v>2</v>
      </c>
      <c r="K73" s="14">
        <v>11</v>
      </c>
      <c r="L73" s="18">
        <v>992</v>
      </c>
      <c r="M73">
        <v>399</v>
      </c>
      <c r="N73">
        <v>604</v>
      </c>
    </row>
    <row r="74" spans="1:14" x14ac:dyDescent="0.25">
      <c r="A74" t="s">
        <v>83</v>
      </c>
      <c r="B74" t="s">
        <v>16</v>
      </c>
      <c r="C74" s="2">
        <v>730</v>
      </c>
      <c r="D74" s="2">
        <v>672</v>
      </c>
      <c r="E74" s="2">
        <v>5</v>
      </c>
      <c r="F74" s="2">
        <v>23</v>
      </c>
      <c r="G74" s="2">
        <v>1</v>
      </c>
      <c r="H74" s="2">
        <v>0</v>
      </c>
      <c r="I74" s="2">
        <v>11</v>
      </c>
      <c r="J74" s="2">
        <v>18</v>
      </c>
      <c r="K74">
        <v>27</v>
      </c>
      <c r="L74" s="18">
        <v>703</v>
      </c>
      <c r="M74">
        <v>305</v>
      </c>
      <c r="N74">
        <v>425</v>
      </c>
    </row>
  </sheetData>
  <sheetProtection algorithmName="SHA-512" hashValue="TijYb9K9zMTdBBMgAa52M3IfHynkyxsQW7XxaBbEqunvLPHBNAKo1JBrQ9wy2tHSWi/TmbOsxhQsN1pUMpqXuQ==" saltValue="hqmQF7moTJsvTMMUctkIlQ=="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297D6-B1B2-44C8-B7AA-B4F9DE6CDA95}">
  <dimension ref="A1:O74"/>
  <sheetViews>
    <sheetView workbookViewId="0">
      <selection activeCell="A3" sqref="A3"/>
    </sheetView>
  </sheetViews>
  <sheetFormatPr defaultRowHeight="15" x14ac:dyDescent="0.25"/>
  <cols>
    <col min="1" max="1" width="23.85546875" customWidth="1"/>
    <col min="2" max="2" width="7.28515625" bestFit="1" customWidth="1"/>
    <col min="3" max="3" width="13.28515625" style="1" bestFit="1" customWidth="1"/>
    <col min="4" max="4" width="14.28515625" style="2" bestFit="1" customWidth="1"/>
    <col min="5" max="5" width="13.28515625" style="2" bestFit="1" customWidth="1"/>
    <col min="6" max="6" width="10.5703125" style="2" bestFit="1" customWidth="1"/>
    <col min="7" max="7" width="11.5703125" style="2" bestFit="1" customWidth="1"/>
    <col min="8" max="8" width="10.5703125" style="2" bestFit="1" customWidth="1"/>
    <col min="9" max="10" width="13.28515625" style="2" bestFit="1" customWidth="1"/>
    <col min="11" max="11" width="14.28515625" style="2" bestFit="1" customWidth="1"/>
    <col min="12" max="12" width="12" customWidth="1"/>
    <col min="13" max="14" width="13.28515625" style="2" bestFit="1" customWidth="1"/>
    <col min="15" max="15" width="15.28515625" style="2" bestFit="1" customWidth="1"/>
  </cols>
  <sheetData>
    <row r="1" spans="1:14" ht="72.75" x14ac:dyDescent="0.25">
      <c r="A1" s="3" t="s">
        <v>94</v>
      </c>
      <c r="B1" s="3" t="s">
        <v>85</v>
      </c>
      <c r="C1" s="4" t="s">
        <v>86</v>
      </c>
      <c r="D1" s="5" t="s">
        <v>87</v>
      </c>
      <c r="E1" s="5" t="s">
        <v>88</v>
      </c>
      <c r="F1" s="5" t="s">
        <v>89</v>
      </c>
      <c r="G1" s="5" t="s">
        <v>90</v>
      </c>
      <c r="H1" s="5" t="s">
        <v>91</v>
      </c>
      <c r="I1" s="5" t="s">
        <v>93</v>
      </c>
      <c r="J1" s="5" t="s">
        <v>92</v>
      </c>
      <c r="K1" s="5" t="s">
        <v>100</v>
      </c>
      <c r="L1" s="5" t="s">
        <v>96</v>
      </c>
      <c r="M1" s="5" t="s">
        <v>8</v>
      </c>
      <c r="N1" s="5" t="s">
        <v>9</v>
      </c>
    </row>
    <row r="2" spans="1:14" x14ac:dyDescent="0.25">
      <c r="A2" s="6" t="s">
        <v>84</v>
      </c>
      <c r="B2" s="6"/>
      <c r="C2" s="7">
        <f>SUM(C8:C74)</f>
        <v>3687782</v>
      </c>
      <c r="D2" s="7">
        <f t="shared" ref="D2:J2" si="0">SUM(D8:D74)</f>
        <v>2556144</v>
      </c>
      <c r="E2" s="7">
        <f t="shared" si="0"/>
        <v>806787</v>
      </c>
      <c r="F2" s="7">
        <f t="shared" si="0"/>
        <v>22318</v>
      </c>
      <c r="G2" s="7">
        <f t="shared" si="0"/>
        <v>114983</v>
      </c>
      <c r="H2" s="7">
        <f t="shared" si="0"/>
        <v>5624</v>
      </c>
      <c r="I2" s="7">
        <f>SUM(I8:I74)</f>
        <v>181926</v>
      </c>
      <c r="J2" s="7">
        <f t="shared" si="0"/>
        <v>0</v>
      </c>
      <c r="K2" s="15">
        <f>SUM(K8:K74)</f>
        <v>1169375</v>
      </c>
      <c r="L2" s="15">
        <f>SUM(L8:L74)</f>
        <v>2518407</v>
      </c>
      <c r="M2" s="15">
        <f>SUM(M8:M74)</f>
        <v>1887471</v>
      </c>
      <c r="N2" s="15">
        <f>SUM(N8:N74)</f>
        <v>1800311</v>
      </c>
    </row>
    <row r="3" spans="1:14" x14ac:dyDescent="0.25">
      <c r="A3" s="38" t="s">
        <v>112</v>
      </c>
      <c r="B3" s="38" t="s">
        <v>19</v>
      </c>
      <c r="C3" s="39">
        <f>SUMIF($B$8:$B$74,"CE",C$8:C$74)</f>
        <v>903262</v>
      </c>
      <c r="D3" s="39">
        <f t="shared" ref="D3:N3" si="1">SUMIF($B$8:$B$74,"CE",D$8:D$74)</f>
        <v>646716</v>
      </c>
      <c r="E3" s="39">
        <f t="shared" si="1"/>
        <v>167387</v>
      </c>
      <c r="F3" s="39">
        <f t="shared" si="1"/>
        <v>5600</v>
      </c>
      <c r="G3" s="39">
        <f t="shared" si="1"/>
        <v>32997</v>
      </c>
      <c r="H3" s="39">
        <f t="shared" si="1"/>
        <v>1732</v>
      </c>
      <c r="I3" s="39">
        <f>SUMIF($B$8:$B$74,"CE",I$8:I$74)</f>
        <v>48830</v>
      </c>
      <c r="J3" s="39">
        <f t="shared" si="1"/>
        <v>0</v>
      </c>
      <c r="K3" s="39">
        <f t="shared" si="1"/>
        <v>267932</v>
      </c>
      <c r="L3" s="39">
        <f t="shared" si="1"/>
        <v>635330</v>
      </c>
      <c r="M3" s="39">
        <f t="shared" si="1"/>
        <v>463280</v>
      </c>
      <c r="N3" s="39">
        <f t="shared" si="1"/>
        <v>439982</v>
      </c>
    </row>
    <row r="4" spans="1:14" x14ac:dyDescent="0.25">
      <c r="A4" s="38" t="s">
        <v>113</v>
      </c>
      <c r="B4" s="38" t="s">
        <v>13</v>
      </c>
      <c r="C4" s="39">
        <f>SUMIF($B$8:$B$74,"NE",C$8:C$74)</f>
        <v>357184</v>
      </c>
      <c r="D4" s="39">
        <f t="shared" ref="D4:N4" si="2">SUMIF($B$8:$B$74,"NE",D$8:D$74)</f>
        <v>217821</v>
      </c>
      <c r="E4" s="39">
        <f t="shared" si="2"/>
        <v>101982</v>
      </c>
      <c r="F4" s="39">
        <f t="shared" si="2"/>
        <v>1765</v>
      </c>
      <c r="G4" s="39">
        <f t="shared" si="2"/>
        <v>13997</v>
      </c>
      <c r="H4" s="39">
        <f t="shared" si="2"/>
        <v>461</v>
      </c>
      <c r="I4" s="39">
        <f>SUMIF($B$8:$B$74,"NE",I$8:I$74)</f>
        <v>21158</v>
      </c>
      <c r="J4" s="39">
        <f t="shared" si="2"/>
        <v>0</v>
      </c>
      <c r="K4" s="39">
        <f t="shared" si="2"/>
        <v>47899</v>
      </c>
      <c r="L4" s="39">
        <f t="shared" si="2"/>
        <v>309285</v>
      </c>
      <c r="M4" s="39">
        <f t="shared" si="2"/>
        <v>181975</v>
      </c>
      <c r="N4" s="39">
        <f t="shared" si="2"/>
        <v>175209</v>
      </c>
    </row>
    <row r="5" spans="1:14" x14ac:dyDescent="0.25">
      <c r="A5" s="38" t="s">
        <v>114</v>
      </c>
      <c r="B5" s="38" t="s">
        <v>16</v>
      </c>
      <c r="C5" s="39">
        <f>SUMIF($B$8:$B$74,"NW",C$8:C$74)</f>
        <v>277729</v>
      </c>
      <c r="D5" s="39">
        <f t="shared" ref="D5:N5" si="3">SUMIF($B$8:$B$74,"NW",D$8:D$74)</f>
        <v>190025</v>
      </c>
      <c r="E5" s="39">
        <f t="shared" si="3"/>
        <v>60443</v>
      </c>
      <c r="F5" s="39">
        <f t="shared" si="3"/>
        <v>1684</v>
      </c>
      <c r="G5" s="39">
        <f t="shared" si="3"/>
        <v>6626</v>
      </c>
      <c r="H5" s="39">
        <f t="shared" si="3"/>
        <v>513</v>
      </c>
      <c r="I5" s="39">
        <f>SUMIF($B$8:$B$74,"NW",I$8:I$74)</f>
        <v>18438</v>
      </c>
      <c r="J5" s="39">
        <f t="shared" si="3"/>
        <v>0</v>
      </c>
      <c r="K5" s="39">
        <f t="shared" si="3"/>
        <v>27598</v>
      </c>
      <c r="L5" s="39">
        <f t="shared" si="3"/>
        <v>250131</v>
      </c>
      <c r="M5" s="39">
        <f t="shared" si="3"/>
        <v>142308</v>
      </c>
      <c r="N5" s="39">
        <f t="shared" si="3"/>
        <v>135421</v>
      </c>
    </row>
    <row r="6" spans="1:14" x14ac:dyDescent="0.25">
      <c r="A6" s="38" t="s">
        <v>115</v>
      </c>
      <c r="B6" s="38" t="s">
        <v>21</v>
      </c>
      <c r="C6" s="39">
        <f>SUMIF($B$8:$B$74,"SE",C$8:C$74)</f>
        <v>1166246</v>
      </c>
      <c r="D6" s="39">
        <f t="shared" ref="D6:N6" si="4">SUMIF($B$8:$B$74,"SE",D$8:D$74)</f>
        <v>774796</v>
      </c>
      <c r="E6" s="39">
        <f t="shared" si="4"/>
        <v>312671</v>
      </c>
      <c r="F6" s="39">
        <f t="shared" si="4"/>
        <v>7004</v>
      </c>
      <c r="G6" s="39">
        <f t="shared" si="4"/>
        <v>29911</v>
      </c>
      <c r="H6" s="39">
        <f t="shared" si="4"/>
        <v>1323</v>
      </c>
      <c r="I6" s="39">
        <f>SUMIF($B$8:$B$74,"SE",I$8:I$74)</f>
        <v>40541</v>
      </c>
      <c r="J6" s="39">
        <f t="shared" si="4"/>
        <v>0</v>
      </c>
      <c r="K6" s="39">
        <f t="shared" si="4"/>
        <v>515912</v>
      </c>
      <c r="L6" s="39">
        <f t="shared" si="4"/>
        <v>650334</v>
      </c>
      <c r="M6" s="39">
        <f t="shared" si="4"/>
        <v>596155</v>
      </c>
      <c r="N6" s="39">
        <f t="shared" si="4"/>
        <v>570091</v>
      </c>
    </row>
    <row r="7" spans="1:14" x14ac:dyDescent="0.25">
      <c r="A7" s="38" t="s">
        <v>116</v>
      </c>
      <c r="B7" s="38" t="s">
        <v>24</v>
      </c>
      <c r="C7" s="39">
        <f>SUMIF($B$8:$B$74,"SW",C$8:C$74)</f>
        <v>983361</v>
      </c>
      <c r="D7" s="39">
        <f t="shared" ref="D7:N7" si="5">SUMIF($B$8:$B$74,"SW",D$8:D$74)</f>
        <v>726786</v>
      </c>
      <c r="E7" s="39">
        <f t="shared" si="5"/>
        <v>164304</v>
      </c>
      <c r="F7" s="39">
        <f t="shared" si="5"/>
        <v>6265</v>
      </c>
      <c r="G7" s="39">
        <f t="shared" si="5"/>
        <v>31452</v>
      </c>
      <c r="H7" s="39">
        <f t="shared" si="5"/>
        <v>1595</v>
      </c>
      <c r="I7" s="39">
        <f>SUMIF($B$8:$B$74,"SW",I$8:I$74)</f>
        <v>52959</v>
      </c>
      <c r="J7" s="39">
        <f t="shared" si="5"/>
        <v>0</v>
      </c>
      <c r="K7" s="39">
        <f t="shared" si="5"/>
        <v>310034</v>
      </c>
      <c r="L7" s="39">
        <f t="shared" si="5"/>
        <v>673327</v>
      </c>
      <c r="M7" s="39">
        <f t="shared" si="5"/>
        <v>503753</v>
      </c>
      <c r="N7" s="39">
        <f t="shared" si="5"/>
        <v>479608</v>
      </c>
    </row>
    <row r="8" spans="1:14" x14ac:dyDescent="0.25">
      <c r="A8" t="s">
        <v>12</v>
      </c>
      <c r="B8" t="s">
        <v>13</v>
      </c>
      <c r="C8" s="1">
        <v>53790</v>
      </c>
      <c r="D8" s="2">
        <v>33587</v>
      </c>
      <c r="E8" s="2">
        <v>13628</v>
      </c>
      <c r="F8" s="2">
        <v>201</v>
      </c>
      <c r="G8" s="2">
        <v>3433</v>
      </c>
      <c r="H8" s="2">
        <v>48</v>
      </c>
      <c r="I8" s="2">
        <v>2893</v>
      </c>
      <c r="K8" s="14">
        <v>6878</v>
      </c>
      <c r="L8" s="18">
        <v>46912</v>
      </c>
      <c r="M8" s="2">
        <v>26376</v>
      </c>
      <c r="N8" s="2">
        <v>27414</v>
      </c>
    </row>
    <row r="9" spans="1:14" x14ac:dyDescent="0.25">
      <c r="A9" t="s">
        <v>14</v>
      </c>
      <c r="B9" t="s">
        <v>13</v>
      </c>
      <c r="C9" s="1">
        <v>5659</v>
      </c>
      <c r="D9" s="2">
        <v>4634</v>
      </c>
      <c r="E9" s="2">
        <v>702</v>
      </c>
      <c r="F9" s="2">
        <v>28</v>
      </c>
      <c r="G9" s="2">
        <v>55</v>
      </c>
      <c r="H9" s="2">
        <v>6</v>
      </c>
      <c r="I9" s="2">
        <v>234</v>
      </c>
      <c r="K9">
        <v>252</v>
      </c>
      <c r="L9" s="18">
        <v>5407</v>
      </c>
      <c r="M9" s="2">
        <v>2946</v>
      </c>
      <c r="N9" s="2">
        <v>2713</v>
      </c>
    </row>
    <row r="10" spans="1:14" x14ac:dyDescent="0.25">
      <c r="A10" t="s">
        <v>15</v>
      </c>
      <c r="B10" t="s">
        <v>16</v>
      </c>
      <c r="C10" s="2">
        <v>31738</v>
      </c>
      <c r="D10" s="2">
        <v>23819</v>
      </c>
      <c r="E10" s="2">
        <v>4591</v>
      </c>
      <c r="F10" s="2">
        <v>251</v>
      </c>
      <c r="G10" s="2">
        <v>698</v>
      </c>
      <c r="H10" s="2">
        <v>72</v>
      </c>
      <c r="I10" s="2">
        <v>2307</v>
      </c>
      <c r="K10" s="14">
        <v>3607</v>
      </c>
      <c r="L10" s="18">
        <v>28131</v>
      </c>
      <c r="M10" s="2">
        <v>16242</v>
      </c>
      <c r="N10" s="2">
        <v>15496</v>
      </c>
    </row>
    <row r="11" spans="1:14" x14ac:dyDescent="0.25">
      <c r="A11" t="s">
        <v>17</v>
      </c>
      <c r="B11" t="s">
        <v>13</v>
      </c>
      <c r="C11" s="2">
        <v>4623</v>
      </c>
      <c r="D11" s="2">
        <v>3494</v>
      </c>
      <c r="E11" s="2">
        <v>814</v>
      </c>
      <c r="F11" s="2">
        <v>37</v>
      </c>
      <c r="G11" s="2">
        <v>30</v>
      </c>
      <c r="H11" s="2">
        <v>5</v>
      </c>
      <c r="I11" s="2">
        <v>243</v>
      </c>
      <c r="K11" s="14">
        <v>263</v>
      </c>
      <c r="L11" s="18">
        <v>4360</v>
      </c>
      <c r="M11" s="2">
        <v>2376</v>
      </c>
      <c r="N11" s="2">
        <v>2247</v>
      </c>
    </row>
    <row r="12" spans="1:14" x14ac:dyDescent="0.25">
      <c r="A12" t="s">
        <v>18</v>
      </c>
      <c r="B12" t="s">
        <v>19</v>
      </c>
      <c r="C12" s="2">
        <v>97977</v>
      </c>
      <c r="D12" s="2">
        <v>72968</v>
      </c>
      <c r="E12" s="2">
        <v>14597</v>
      </c>
      <c r="F12" s="2">
        <v>455</v>
      </c>
      <c r="G12" s="2">
        <v>2779</v>
      </c>
      <c r="H12" s="2">
        <v>178</v>
      </c>
      <c r="I12" s="2">
        <v>7000</v>
      </c>
      <c r="K12" s="14">
        <v>16270</v>
      </c>
      <c r="L12" s="18">
        <v>81707</v>
      </c>
      <c r="M12" s="2">
        <v>50790</v>
      </c>
      <c r="N12" s="2">
        <v>47187</v>
      </c>
    </row>
    <row r="13" spans="1:14" x14ac:dyDescent="0.25">
      <c r="A13" t="s">
        <v>20</v>
      </c>
      <c r="B13" t="s">
        <v>21</v>
      </c>
      <c r="C13" s="2">
        <v>334611</v>
      </c>
      <c r="D13" s="2">
        <v>179565</v>
      </c>
      <c r="E13" s="2">
        <v>126124</v>
      </c>
      <c r="F13" s="2">
        <v>1633</v>
      </c>
      <c r="G13" s="2">
        <v>12982</v>
      </c>
      <c r="H13" s="2">
        <v>413</v>
      </c>
      <c r="I13" s="2">
        <v>13894</v>
      </c>
      <c r="K13" s="14">
        <v>112998</v>
      </c>
      <c r="L13" s="18">
        <v>221613</v>
      </c>
      <c r="M13" s="2">
        <v>170598</v>
      </c>
      <c r="N13" s="2">
        <v>164013</v>
      </c>
    </row>
    <row r="14" spans="1:14" x14ac:dyDescent="0.25">
      <c r="A14" t="s">
        <v>22</v>
      </c>
      <c r="B14" t="s">
        <v>16</v>
      </c>
      <c r="C14" s="2">
        <v>2295</v>
      </c>
      <c r="D14" s="2">
        <v>1914</v>
      </c>
      <c r="E14" s="2">
        <v>210</v>
      </c>
      <c r="F14" s="2">
        <v>34</v>
      </c>
      <c r="G14" s="2">
        <v>11</v>
      </c>
      <c r="H14" s="2">
        <v>9</v>
      </c>
      <c r="I14" s="2">
        <v>117</v>
      </c>
      <c r="K14">
        <v>200</v>
      </c>
      <c r="L14" s="18">
        <v>2095</v>
      </c>
      <c r="M14" s="2">
        <v>1188</v>
      </c>
      <c r="N14" s="2">
        <v>1107</v>
      </c>
    </row>
    <row r="15" spans="1:14" x14ac:dyDescent="0.25">
      <c r="A15" t="s">
        <v>23</v>
      </c>
      <c r="B15" t="s">
        <v>24</v>
      </c>
      <c r="C15" s="2">
        <v>20772</v>
      </c>
      <c r="D15" s="2">
        <v>16987</v>
      </c>
      <c r="E15" s="2">
        <v>1970</v>
      </c>
      <c r="F15" s="2">
        <v>97</v>
      </c>
      <c r="G15" s="2">
        <v>414</v>
      </c>
      <c r="H15" s="2">
        <v>19</v>
      </c>
      <c r="I15" s="2">
        <v>1285</v>
      </c>
      <c r="K15" s="14">
        <v>3233</v>
      </c>
      <c r="L15" s="18">
        <v>17539</v>
      </c>
      <c r="M15" s="2">
        <v>10782</v>
      </c>
      <c r="N15" s="2">
        <v>9990</v>
      </c>
    </row>
    <row r="16" spans="1:14" x14ac:dyDescent="0.25">
      <c r="A16" t="s">
        <v>25</v>
      </c>
      <c r="B16" t="s">
        <v>19</v>
      </c>
      <c r="C16" s="2">
        <v>20428</v>
      </c>
      <c r="D16" s="2">
        <v>17898</v>
      </c>
      <c r="E16" s="2">
        <v>1036</v>
      </c>
      <c r="F16" s="2">
        <v>94</v>
      </c>
      <c r="G16" s="2">
        <v>334</v>
      </c>
      <c r="H16" s="2">
        <v>27</v>
      </c>
      <c r="I16" s="2">
        <v>1039</v>
      </c>
      <c r="K16" s="14">
        <v>2300</v>
      </c>
      <c r="L16" s="18">
        <v>18128</v>
      </c>
      <c r="M16" s="2">
        <v>10540</v>
      </c>
      <c r="N16" s="2">
        <v>9888</v>
      </c>
    </row>
    <row r="17" spans="1:14" x14ac:dyDescent="0.25">
      <c r="A17" t="s">
        <v>26</v>
      </c>
      <c r="B17" t="s">
        <v>13</v>
      </c>
      <c r="C17" s="2">
        <v>44398</v>
      </c>
      <c r="D17" s="2">
        <v>32278</v>
      </c>
      <c r="E17" s="2">
        <v>7263</v>
      </c>
      <c r="F17" s="2">
        <v>216</v>
      </c>
      <c r="G17" s="2">
        <v>1370</v>
      </c>
      <c r="H17" s="2">
        <v>91</v>
      </c>
      <c r="I17" s="2">
        <v>3180</v>
      </c>
      <c r="K17" s="14">
        <v>6444</v>
      </c>
      <c r="L17" s="18">
        <v>37954</v>
      </c>
      <c r="M17" s="2">
        <v>22980</v>
      </c>
      <c r="N17" s="2">
        <v>21418</v>
      </c>
    </row>
    <row r="18" spans="1:14" x14ac:dyDescent="0.25">
      <c r="A18" t="s">
        <v>27</v>
      </c>
      <c r="B18" t="s">
        <v>24</v>
      </c>
      <c r="C18" s="2">
        <v>55375</v>
      </c>
      <c r="D18" s="2">
        <v>45754</v>
      </c>
      <c r="E18" s="2">
        <v>6473</v>
      </c>
      <c r="F18" s="2">
        <v>431</v>
      </c>
      <c r="G18" s="2">
        <v>956</v>
      </c>
      <c r="H18" s="2">
        <v>87</v>
      </c>
      <c r="I18" s="2">
        <v>1674</v>
      </c>
      <c r="K18" s="14">
        <v>25612</v>
      </c>
      <c r="L18" s="18">
        <v>29763</v>
      </c>
      <c r="M18" s="2">
        <v>28330</v>
      </c>
      <c r="N18" s="2">
        <v>27045</v>
      </c>
    </row>
    <row r="19" spans="1:14" x14ac:dyDescent="0.25">
      <c r="A19" t="s">
        <v>28</v>
      </c>
      <c r="B19" t="s">
        <v>13</v>
      </c>
      <c r="C19" s="2">
        <v>13176</v>
      </c>
      <c r="D19" s="2">
        <v>9653</v>
      </c>
      <c r="E19" s="2">
        <v>2581</v>
      </c>
      <c r="F19" s="2">
        <v>79</v>
      </c>
      <c r="G19" s="2">
        <v>138</v>
      </c>
      <c r="H19" s="2">
        <v>42</v>
      </c>
      <c r="I19" s="2">
        <v>683</v>
      </c>
      <c r="K19" s="14">
        <v>1314</v>
      </c>
      <c r="L19" s="18">
        <v>11862</v>
      </c>
      <c r="M19" s="2">
        <v>6707</v>
      </c>
      <c r="N19" s="2">
        <v>6469</v>
      </c>
    </row>
    <row r="20" spans="1:14" x14ac:dyDescent="0.25">
      <c r="A20" t="s">
        <v>29</v>
      </c>
      <c r="B20" t="s">
        <v>24</v>
      </c>
      <c r="C20" s="2">
        <v>5218</v>
      </c>
      <c r="D20" s="2">
        <v>4291</v>
      </c>
      <c r="E20" s="2">
        <v>623</v>
      </c>
      <c r="F20" s="2">
        <v>62</v>
      </c>
      <c r="G20" s="2">
        <v>39</v>
      </c>
      <c r="H20" s="2">
        <v>14</v>
      </c>
      <c r="I20" s="2">
        <v>189</v>
      </c>
      <c r="K20" s="14">
        <v>2392</v>
      </c>
      <c r="L20" s="18">
        <v>2826</v>
      </c>
      <c r="M20" s="2">
        <v>2691</v>
      </c>
      <c r="N20" s="2">
        <v>2527</v>
      </c>
    </row>
    <row r="21" spans="1:14" x14ac:dyDescent="0.25">
      <c r="A21" t="s">
        <v>30</v>
      </c>
      <c r="B21" t="s">
        <v>13</v>
      </c>
      <c r="C21" s="2">
        <v>2570</v>
      </c>
      <c r="D21" s="2">
        <v>2242</v>
      </c>
      <c r="E21" s="2">
        <v>183</v>
      </c>
      <c r="F21" s="2">
        <v>20</v>
      </c>
      <c r="G21" s="2">
        <v>19</v>
      </c>
      <c r="H21" s="2">
        <v>0</v>
      </c>
      <c r="I21" s="2">
        <v>106</v>
      </c>
      <c r="K21">
        <v>167</v>
      </c>
      <c r="L21" s="18">
        <v>2403</v>
      </c>
      <c r="M21" s="2">
        <v>1315</v>
      </c>
      <c r="N21" s="2">
        <v>1255</v>
      </c>
    </row>
    <row r="22" spans="1:14" x14ac:dyDescent="0.25">
      <c r="A22" t="s">
        <v>31</v>
      </c>
      <c r="B22" t="s">
        <v>13</v>
      </c>
      <c r="C22" s="2">
        <v>185737</v>
      </c>
      <c r="D22" s="2">
        <v>93928</v>
      </c>
      <c r="E22" s="2">
        <v>70572</v>
      </c>
      <c r="F22" s="2">
        <v>849</v>
      </c>
      <c r="G22" s="2">
        <v>8503</v>
      </c>
      <c r="H22" s="2">
        <v>206</v>
      </c>
      <c r="I22" s="2">
        <v>11679</v>
      </c>
      <c r="K22" s="14">
        <v>27275</v>
      </c>
      <c r="L22" s="18">
        <v>158462</v>
      </c>
      <c r="M22" s="2">
        <v>94736</v>
      </c>
      <c r="N22" s="2">
        <v>91001</v>
      </c>
    </row>
    <row r="23" spans="1:14" x14ac:dyDescent="0.25">
      <c r="A23" t="s">
        <v>32</v>
      </c>
      <c r="B23" t="s">
        <v>16</v>
      </c>
      <c r="C23" s="2">
        <v>59794</v>
      </c>
      <c r="D23" s="2">
        <v>35869</v>
      </c>
      <c r="E23" s="2">
        <v>17229</v>
      </c>
      <c r="F23" s="2">
        <v>371</v>
      </c>
      <c r="G23" s="2">
        <v>1761</v>
      </c>
      <c r="H23" s="2">
        <v>109</v>
      </c>
      <c r="I23" s="2">
        <v>4455</v>
      </c>
      <c r="K23" s="14">
        <v>5293</v>
      </c>
      <c r="L23" s="18">
        <v>54501</v>
      </c>
      <c r="M23" s="2">
        <v>31610</v>
      </c>
      <c r="N23" s="2">
        <v>28184</v>
      </c>
    </row>
    <row r="24" spans="1:14" x14ac:dyDescent="0.25">
      <c r="A24" t="s">
        <v>33</v>
      </c>
      <c r="B24" t="s">
        <v>19</v>
      </c>
      <c r="C24" s="2">
        <v>17906</v>
      </c>
      <c r="D24" s="2">
        <v>13676</v>
      </c>
      <c r="E24" s="2">
        <v>2542</v>
      </c>
      <c r="F24" s="2">
        <v>82</v>
      </c>
      <c r="G24" s="2">
        <v>482</v>
      </c>
      <c r="H24" s="2">
        <v>27</v>
      </c>
      <c r="I24" s="2">
        <v>1097</v>
      </c>
      <c r="K24" s="14">
        <v>3085</v>
      </c>
      <c r="L24" s="18">
        <v>14821</v>
      </c>
      <c r="M24" s="2">
        <v>9266</v>
      </c>
      <c r="N24" s="2">
        <v>8640</v>
      </c>
    </row>
    <row r="25" spans="1:14" x14ac:dyDescent="0.25">
      <c r="A25" t="s">
        <v>34</v>
      </c>
      <c r="B25" t="s">
        <v>16</v>
      </c>
      <c r="C25" s="2">
        <v>1596</v>
      </c>
      <c r="D25" s="2">
        <v>1305</v>
      </c>
      <c r="E25" s="2">
        <v>146</v>
      </c>
      <c r="F25" s="2">
        <v>15</v>
      </c>
      <c r="G25" s="2">
        <v>17</v>
      </c>
      <c r="H25" s="2">
        <v>5</v>
      </c>
      <c r="I25" s="2">
        <v>108</v>
      </c>
      <c r="K25">
        <v>121</v>
      </c>
      <c r="L25" s="18">
        <v>1475</v>
      </c>
      <c r="M25" s="2">
        <v>851</v>
      </c>
      <c r="N25" s="2">
        <v>745</v>
      </c>
    </row>
    <row r="26" spans="1:14" x14ac:dyDescent="0.25">
      <c r="A26" t="s">
        <v>35</v>
      </c>
      <c r="B26" t="s">
        <v>16</v>
      </c>
      <c r="C26" s="2">
        <v>7875</v>
      </c>
      <c r="D26" s="2">
        <v>2823</v>
      </c>
      <c r="E26" s="2">
        <v>4735</v>
      </c>
      <c r="F26" s="2">
        <v>53</v>
      </c>
      <c r="G26" s="2">
        <v>46</v>
      </c>
      <c r="H26" s="2">
        <v>23</v>
      </c>
      <c r="I26" s="2">
        <v>195</v>
      </c>
      <c r="K26" s="14">
        <v>1512</v>
      </c>
      <c r="L26" s="18">
        <v>6363</v>
      </c>
      <c r="M26" s="2">
        <v>3956</v>
      </c>
      <c r="N26" s="2">
        <v>3919</v>
      </c>
    </row>
    <row r="27" spans="1:14" x14ac:dyDescent="0.25">
      <c r="A27" t="s">
        <v>36</v>
      </c>
      <c r="B27" t="s">
        <v>13</v>
      </c>
      <c r="C27" s="2">
        <v>3281</v>
      </c>
      <c r="D27" s="2">
        <v>2858</v>
      </c>
      <c r="E27" s="2">
        <v>243</v>
      </c>
      <c r="F27" s="2">
        <v>27</v>
      </c>
      <c r="G27" s="2">
        <v>28</v>
      </c>
      <c r="H27" s="2">
        <v>4</v>
      </c>
      <c r="I27" s="2">
        <v>121</v>
      </c>
      <c r="K27" s="14">
        <v>309</v>
      </c>
      <c r="L27" s="18">
        <v>2972</v>
      </c>
      <c r="M27" s="2">
        <v>1722</v>
      </c>
      <c r="N27" s="2">
        <v>1559</v>
      </c>
    </row>
    <row r="28" spans="1:14" x14ac:dyDescent="0.25">
      <c r="A28" t="s">
        <v>37</v>
      </c>
      <c r="B28" t="s">
        <v>21</v>
      </c>
      <c r="C28" s="2">
        <v>1519</v>
      </c>
      <c r="D28" s="2">
        <v>1056</v>
      </c>
      <c r="E28" s="2">
        <v>195</v>
      </c>
      <c r="F28" s="2">
        <v>114</v>
      </c>
      <c r="G28" s="2">
        <v>21</v>
      </c>
      <c r="H28" s="2">
        <v>3</v>
      </c>
      <c r="I28" s="2">
        <v>130</v>
      </c>
      <c r="K28" s="14">
        <v>574</v>
      </c>
      <c r="L28" s="18">
        <v>945</v>
      </c>
      <c r="M28" s="2">
        <v>787</v>
      </c>
      <c r="N28" s="2">
        <v>732</v>
      </c>
    </row>
    <row r="29" spans="1:14" x14ac:dyDescent="0.25">
      <c r="A29" t="s">
        <v>38</v>
      </c>
      <c r="B29" t="s">
        <v>16</v>
      </c>
      <c r="C29" s="2">
        <v>2150</v>
      </c>
      <c r="D29" s="2">
        <v>1732</v>
      </c>
      <c r="E29" s="2">
        <v>249</v>
      </c>
      <c r="F29" s="2">
        <v>20</v>
      </c>
      <c r="G29" s="2">
        <v>28</v>
      </c>
      <c r="H29" s="2">
        <v>0</v>
      </c>
      <c r="I29" s="2">
        <v>121</v>
      </c>
      <c r="K29">
        <v>131</v>
      </c>
      <c r="L29" s="18">
        <v>2019</v>
      </c>
      <c r="M29" s="2">
        <v>1092</v>
      </c>
      <c r="N29" s="2">
        <v>1058</v>
      </c>
    </row>
    <row r="30" spans="1:14" x14ac:dyDescent="0.25">
      <c r="A30" t="s">
        <v>39</v>
      </c>
      <c r="B30" t="s">
        <v>13</v>
      </c>
      <c r="C30" s="2">
        <v>2249</v>
      </c>
      <c r="D30" s="2">
        <v>1365</v>
      </c>
      <c r="E30" s="2">
        <v>716</v>
      </c>
      <c r="F30" s="2">
        <v>22</v>
      </c>
      <c r="G30" s="2">
        <v>22</v>
      </c>
      <c r="H30" s="2">
        <v>7</v>
      </c>
      <c r="I30" s="2">
        <v>117</v>
      </c>
      <c r="K30" s="14">
        <v>438</v>
      </c>
      <c r="L30" s="18">
        <v>1811</v>
      </c>
      <c r="M30" s="2">
        <v>1176</v>
      </c>
      <c r="N30" s="2">
        <v>1073</v>
      </c>
    </row>
    <row r="31" spans="1:14" x14ac:dyDescent="0.25">
      <c r="A31" t="s">
        <v>40</v>
      </c>
      <c r="B31" t="s">
        <v>24</v>
      </c>
      <c r="C31" s="2">
        <v>5535</v>
      </c>
      <c r="D31" s="2">
        <v>4727</v>
      </c>
      <c r="E31" s="2">
        <v>454</v>
      </c>
      <c r="F31" s="2">
        <v>59</v>
      </c>
      <c r="G31" s="2">
        <v>96</v>
      </c>
      <c r="H31" s="2">
        <v>32</v>
      </c>
      <c r="I31" s="2">
        <v>167</v>
      </c>
      <c r="K31" s="14">
        <v>3164</v>
      </c>
      <c r="L31" s="18">
        <v>2371</v>
      </c>
      <c r="M31" s="2">
        <v>2952</v>
      </c>
      <c r="N31" s="2">
        <v>2583</v>
      </c>
    </row>
    <row r="32" spans="1:14" x14ac:dyDescent="0.25">
      <c r="A32" t="s">
        <v>41</v>
      </c>
      <c r="B32" t="s">
        <v>21</v>
      </c>
      <c r="C32" s="2">
        <v>8743</v>
      </c>
      <c r="D32" s="2">
        <v>6896</v>
      </c>
      <c r="E32" s="2">
        <v>1176</v>
      </c>
      <c r="F32" s="2">
        <v>182</v>
      </c>
      <c r="G32" s="2">
        <v>117</v>
      </c>
      <c r="H32" s="2">
        <v>18</v>
      </c>
      <c r="I32" s="2">
        <v>354</v>
      </c>
      <c r="K32" s="14">
        <v>5578</v>
      </c>
      <c r="L32" s="18">
        <v>3165</v>
      </c>
      <c r="M32" s="2">
        <v>4550</v>
      </c>
      <c r="N32" s="2">
        <v>4193</v>
      </c>
    </row>
    <row r="33" spans="1:14" x14ac:dyDescent="0.25">
      <c r="A33" t="s">
        <v>42</v>
      </c>
      <c r="B33" t="s">
        <v>19</v>
      </c>
      <c r="C33" s="2">
        <v>32885</v>
      </c>
      <c r="D33" s="2">
        <v>27139</v>
      </c>
      <c r="E33" s="2">
        <v>3058</v>
      </c>
      <c r="F33" s="2">
        <v>232</v>
      </c>
      <c r="G33" s="2">
        <v>576</v>
      </c>
      <c r="H33" s="2">
        <v>26</v>
      </c>
      <c r="I33" s="2">
        <v>1854</v>
      </c>
      <c r="K33" s="14">
        <v>7624</v>
      </c>
      <c r="L33" s="18">
        <v>25261</v>
      </c>
      <c r="M33" s="2">
        <v>16723</v>
      </c>
      <c r="N33" s="2">
        <v>16162</v>
      </c>
    </row>
    <row r="34" spans="1:14" x14ac:dyDescent="0.25">
      <c r="A34" t="s">
        <v>43</v>
      </c>
      <c r="B34" t="s">
        <v>21</v>
      </c>
      <c r="C34" s="2">
        <v>14959</v>
      </c>
      <c r="D34" s="2">
        <v>11295</v>
      </c>
      <c r="E34" s="2">
        <v>2559</v>
      </c>
      <c r="F34" s="2">
        <v>138</v>
      </c>
      <c r="G34" s="2">
        <v>242</v>
      </c>
      <c r="H34" s="2">
        <v>19</v>
      </c>
      <c r="I34" s="2">
        <v>706</v>
      </c>
      <c r="K34" s="14">
        <v>5297</v>
      </c>
      <c r="L34" s="18">
        <v>9662</v>
      </c>
      <c r="M34" s="2">
        <v>7615</v>
      </c>
      <c r="N34" s="2">
        <v>7344</v>
      </c>
    </row>
    <row r="35" spans="1:14" x14ac:dyDescent="0.25">
      <c r="A35" t="s">
        <v>44</v>
      </c>
      <c r="B35" t="s">
        <v>24</v>
      </c>
      <c r="C35" s="2">
        <v>280172</v>
      </c>
      <c r="D35" s="2">
        <v>187860</v>
      </c>
      <c r="E35" s="2">
        <v>61433</v>
      </c>
      <c r="F35" s="2">
        <v>1673</v>
      </c>
      <c r="G35" s="2">
        <v>12550</v>
      </c>
      <c r="H35" s="2">
        <v>426</v>
      </c>
      <c r="I35" s="2">
        <v>16230</v>
      </c>
      <c r="K35" s="14">
        <v>97719</v>
      </c>
      <c r="L35" s="18">
        <v>182453</v>
      </c>
      <c r="M35" s="2">
        <v>143612</v>
      </c>
      <c r="N35" s="2">
        <v>136560</v>
      </c>
    </row>
    <row r="36" spans="1:14" x14ac:dyDescent="0.25">
      <c r="A36" t="s">
        <v>45</v>
      </c>
      <c r="B36" t="s">
        <v>16</v>
      </c>
      <c r="C36" s="2">
        <v>3396</v>
      </c>
      <c r="D36" s="2">
        <v>2984</v>
      </c>
      <c r="E36" s="2">
        <v>162</v>
      </c>
      <c r="F36" s="2">
        <v>32</v>
      </c>
      <c r="G36" s="2">
        <v>32</v>
      </c>
      <c r="H36" s="2">
        <v>7</v>
      </c>
      <c r="I36" s="2">
        <v>179</v>
      </c>
      <c r="K36">
        <v>164</v>
      </c>
      <c r="L36" s="18">
        <v>3232</v>
      </c>
      <c r="M36" s="2">
        <v>1760</v>
      </c>
      <c r="N36" s="2">
        <v>1636</v>
      </c>
    </row>
    <row r="37" spans="1:14" x14ac:dyDescent="0.25">
      <c r="A37" t="s">
        <v>46</v>
      </c>
      <c r="B37" t="s">
        <v>21</v>
      </c>
      <c r="C37" s="2">
        <v>21000</v>
      </c>
      <c r="D37" s="2">
        <v>15936</v>
      </c>
      <c r="E37" s="2">
        <v>3423</v>
      </c>
      <c r="F37" s="2">
        <v>131</v>
      </c>
      <c r="G37" s="2">
        <v>426</v>
      </c>
      <c r="H37" s="2">
        <v>25</v>
      </c>
      <c r="I37" s="2">
        <v>1059</v>
      </c>
      <c r="K37" s="14">
        <v>5077</v>
      </c>
      <c r="L37" s="18">
        <v>15923</v>
      </c>
      <c r="M37" s="2">
        <v>10746</v>
      </c>
      <c r="N37" s="2">
        <v>10254</v>
      </c>
    </row>
    <row r="38" spans="1:14" x14ac:dyDescent="0.25">
      <c r="A38" t="s">
        <v>47</v>
      </c>
      <c r="B38" t="s">
        <v>16</v>
      </c>
      <c r="C38" s="2">
        <v>7474</v>
      </c>
      <c r="D38" s="2">
        <v>5045</v>
      </c>
      <c r="E38" s="2">
        <v>1867</v>
      </c>
      <c r="F38" s="2">
        <v>67</v>
      </c>
      <c r="G38" s="2">
        <v>58</v>
      </c>
      <c r="H38" s="2">
        <v>13</v>
      </c>
      <c r="I38" s="2">
        <v>424</v>
      </c>
      <c r="K38" s="14">
        <v>496</v>
      </c>
      <c r="L38" s="18">
        <v>6978</v>
      </c>
      <c r="M38" s="2">
        <v>3933</v>
      </c>
      <c r="N38" s="2">
        <v>3541</v>
      </c>
    </row>
    <row r="39" spans="1:14" x14ac:dyDescent="0.25">
      <c r="A39" t="s">
        <v>48</v>
      </c>
      <c r="B39" t="s">
        <v>16</v>
      </c>
      <c r="C39" s="2">
        <v>2126</v>
      </c>
      <c r="D39" s="2">
        <v>1284</v>
      </c>
      <c r="E39" s="2">
        <v>738</v>
      </c>
      <c r="F39" s="2">
        <v>20</v>
      </c>
      <c r="G39" s="2">
        <v>13</v>
      </c>
      <c r="H39" s="2">
        <v>1</v>
      </c>
      <c r="I39" s="2">
        <v>70</v>
      </c>
      <c r="K39">
        <v>151</v>
      </c>
      <c r="L39" s="18">
        <v>1975</v>
      </c>
      <c r="M39" s="2">
        <v>1106</v>
      </c>
      <c r="N39" s="2">
        <v>1020</v>
      </c>
    </row>
    <row r="40" spans="1:14" x14ac:dyDescent="0.25">
      <c r="A40" t="s">
        <v>49</v>
      </c>
      <c r="B40" t="s">
        <v>13</v>
      </c>
      <c r="C40" s="2">
        <v>1350</v>
      </c>
      <c r="D40" s="2">
        <v>1134</v>
      </c>
      <c r="E40" s="2">
        <v>135</v>
      </c>
      <c r="F40" s="2">
        <v>11</v>
      </c>
      <c r="G40" s="2">
        <v>8</v>
      </c>
      <c r="H40" s="2">
        <v>5</v>
      </c>
      <c r="I40" s="2">
        <v>57</v>
      </c>
      <c r="K40">
        <v>294</v>
      </c>
      <c r="L40" s="18">
        <v>1056</v>
      </c>
      <c r="M40" s="2">
        <v>656</v>
      </c>
      <c r="N40" s="2">
        <v>694</v>
      </c>
    </row>
    <row r="41" spans="1:14" x14ac:dyDescent="0.25">
      <c r="A41" t="s">
        <v>50</v>
      </c>
      <c r="B41" t="s">
        <v>19</v>
      </c>
      <c r="C41" s="2">
        <v>65450</v>
      </c>
      <c r="D41" s="2">
        <v>48990</v>
      </c>
      <c r="E41" s="2">
        <v>10933</v>
      </c>
      <c r="F41" s="2">
        <v>461</v>
      </c>
      <c r="G41" s="2">
        <v>1602</v>
      </c>
      <c r="H41" s="2">
        <v>148</v>
      </c>
      <c r="I41" s="2">
        <v>3316</v>
      </c>
      <c r="K41" s="14">
        <v>17652</v>
      </c>
      <c r="L41" s="18">
        <v>47798</v>
      </c>
      <c r="M41" s="2">
        <v>33719</v>
      </c>
      <c r="N41" s="2">
        <v>31731</v>
      </c>
    </row>
    <row r="42" spans="1:14" x14ac:dyDescent="0.25">
      <c r="A42" t="s">
        <v>51</v>
      </c>
      <c r="B42" t="s">
        <v>24</v>
      </c>
      <c r="C42" s="2">
        <v>119693</v>
      </c>
      <c r="D42" s="2">
        <v>93866</v>
      </c>
      <c r="E42" s="2">
        <v>17179</v>
      </c>
      <c r="F42" s="2">
        <v>794</v>
      </c>
      <c r="G42" s="2">
        <v>2290</v>
      </c>
      <c r="H42" s="2">
        <v>155</v>
      </c>
      <c r="I42" s="2">
        <v>5409</v>
      </c>
      <c r="K42" s="14">
        <v>44303</v>
      </c>
      <c r="L42" s="18">
        <v>75390</v>
      </c>
      <c r="M42" s="2">
        <v>61309</v>
      </c>
      <c r="N42" s="2">
        <v>58384</v>
      </c>
    </row>
    <row r="43" spans="1:14" x14ac:dyDescent="0.25">
      <c r="A43" t="s">
        <v>52</v>
      </c>
      <c r="B43" t="s">
        <v>16</v>
      </c>
      <c r="C43" s="2">
        <v>58150</v>
      </c>
      <c r="D43" s="2">
        <v>31658</v>
      </c>
      <c r="E43" s="2">
        <v>21669</v>
      </c>
      <c r="F43" s="2">
        <v>161</v>
      </c>
      <c r="G43" s="2">
        <v>2001</v>
      </c>
      <c r="H43" s="2">
        <v>41</v>
      </c>
      <c r="I43" s="2">
        <v>2620</v>
      </c>
      <c r="K43" s="14">
        <v>4863</v>
      </c>
      <c r="L43" s="18">
        <v>53287</v>
      </c>
      <c r="M43" s="2">
        <v>28231</v>
      </c>
      <c r="N43" s="2">
        <v>29919</v>
      </c>
    </row>
    <row r="44" spans="1:14" x14ac:dyDescent="0.25">
      <c r="A44" t="s">
        <v>53</v>
      </c>
      <c r="B44" t="s">
        <v>13</v>
      </c>
      <c r="C44" s="2">
        <v>7317</v>
      </c>
      <c r="D44" s="2">
        <v>6005</v>
      </c>
      <c r="E44" s="2">
        <v>847</v>
      </c>
      <c r="F44" s="2">
        <v>47</v>
      </c>
      <c r="G44" s="2">
        <v>92</v>
      </c>
      <c r="H44" s="2">
        <v>9</v>
      </c>
      <c r="I44" s="2">
        <v>317</v>
      </c>
      <c r="K44" s="14">
        <v>1109</v>
      </c>
      <c r="L44" s="18">
        <v>6208</v>
      </c>
      <c r="M44" s="2">
        <v>3868</v>
      </c>
      <c r="N44" s="2">
        <v>3449</v>
      </c>
    </row>
    <row r="45" spans="1:14" x14ac:dyDescent="0.25">
      <c r="A45" t="s">
        <v>54</v>
      </c>
      <c r="B45" t="s">
        <v>16</v>
      </c>
      <c r="C45" s="2">
        <v>1113</v>
      </c>
      <c r="D45" s="2">
        <v>896</v>
      </c>
      <c r="E45" s="2">
        <v>145</v>
      </c>
      <c r="F45" s="2">
        <v>15</v>
      </c>
      <c r="G45" s="2">
        <v>11</v>
      </c>
      <c r="H45" s="2">
        <v>0</v>
      </c>
      <c r="I45" s="2">
        <v>46</v>
      </c>
      <c r="K45">
        <v>119</v>
      </c>
      <c r="L45" s="18">
        <v>994</v>
      </c>
      <c r="M45" s="2">
        <v>588</v>
      </c>
      <c r="N45" s="2">
        <v>525</v>
      </c>
    </row>
    <row r="46" spans="1:14" x14ac:dyDescent="0.25">
      <c r="A46" t="s">
        <v>55</v>
      </c>
      <c r="B46" t="s">
        <v>13</v>
      </c>
      <c r="C46" s="2">
        <v>2666</v>
      </c>
      <c r="D46" s="2">
        <v>1506</v>
      </c>
      <c r="E46" s="2">
        <v>1016</v>
      </c>
      <c r="F46" s="2">
        <v>24</v>
      </c>
      <c r="G46" s="2">
        <v>11</v>
      </c>
      <c r="H46" s="2">
        <v>5</v>
      </c>
      <c r="I46" s="2">
        <v>104</v>
      </c>
      <c r="K46">
        <v>248</v>
      </c>
      <c r="L46" s="18">
        <v>2418</v>
      </c>
      <c r="M46" s="2">
        <v>1413</v>
      </c>
      <c r="N46" s="2">
        <v>1253</v>
      </c>
    </row>
    <row r="47" spans="1:14" x14ac:dyDescent="0.25">
      <c r="A47" t="s">
        <v>56</v>
      </c>
      <c r="B47" t="s">
        <v>24</v>
      </c>
      <c r="C47" s="2">
        <v>62457</v>
      </c>
      <c r="D47" s="2">
        <v>48185</v>
      </c>
      <c r="E47" s="2">
        <v>8468</v>
      </c>
      <c r="F47" s="2">
        <v>522</v>
      </c>
      <c r="G47" s="2">
        <v>1806</v>
      </c>
      <c r="H47" s="2">
        <v>124</v>
      </c>
      <c r="I47" s="2">
        <v>3352</v>
      </c>
      <c r="K47" s="14">
        <v>18771</v>
      </c>
      <c r="L47" s="18">
        <v>43686</v>
      </c>
      <c r="M47" s="2">
        <v>31854</v>
      </c>
      <c r="N47" s="2">
        <v>30603</v>
      </c>
    </row>
    <row r="48" spans="1:14" x14ac:dyDescent="0.25">
      <c r="A48" t="s">
        <v>57</v>
      </c>
      <c r="B48" t="s">
        <v>19</v>
      </c>
      <c r="C48" s="2">
        <v>61838</v>
      </c>
      <c r="D48" s="2">
        <v>44876</v>
      </c>
      <c r="E48" s="2">
        <v>12025</v>
      </c>
      <c r="F48" s="2">
        <v>365</v>
      </c>
      <c r="G48" s="2">
        <v>1294</v>
      </c>
      <c r="H48" s="2">
        <v>78</v>
      </c>
      <c r="I48" s="2">
        <v>3200</v>
      </c>
      <c r="K48" s="14">
        <v>14794</v>
      </c>
      <c r="L48" s="18">
        <v>47044</v>
      </c>
      <c r="M48" s="2">
        <v>31777</v>
      </c>
      <c r="N48" s="2">
        <v>30061</v>
      </c>
    </row>
    <row r="49" spans="1:14" x14ac:dyDescent="0.25">
      <c r="A49" t="s">
        <v>58</v>
      </c>
      <c r="B49" t="s">
        <v>21</v>
      </c>
      <c r="C49" s="2">
        <v>21741</v>
      </c>
      <c r="D49" s="2">
        <v>18018</v>
      </c>
      <c r="E49" s="2">
        <v>1722</v>
      </c>
      <c r="F49" s="2">
        <v>419</v>
      </c>
      <c r="G49" s="2">
        <v>502</v>
      </c>
      <c r="H49" s="2">
        <v>72</v>
      </c>
      <c r="I49" s="2">
        <v>1008</v>
      </c>
      <c r="K49" s="14">
        <v>6145</v>
      </c>
      <c r="L49" s="18">
        <v>15596</v>
      </c>
      <c r="M49" s="2">
        <v>11120</v>
      </c>
      <c r="N49" s="2">
        <v>10621</v>
      </c>
    </row>
    <row r="50" spans="1:14" x14ac:dyDescent="0.25">
      <c r="A50" t="s">
        <v>59</v>
      </c>
      <c r="B50" t="s">
        <v>21</v>
      </c>
      <c r="C50" s="2">
        <v>446726</v>
      </c>
      <c r="D50" s="2">
        <v>336944</v>
      </c>
      <c r="E50" s="2">
        <v>91637</v>
      </c>
      <c r="F50" s="2">
        <v>1815</v>
      </c>
      <c r="G50" s="2">
        <v>6556</v>
      </c>
      <c r="H50" s="2">
        <v>204</v>
      </c>
      <c r="I50" s="2">
        <v>9570</v>
      </c>
      <c r="K50" s="14">
        <v>281335</v>
      </c>
      <c r="L50" s="18">
        <v>165391</v>
      </c>
      <c r="M50" s="2">
        <v>228039</v>
      </c>
      <c r="N50" s="2">
        <v>218687</v>
      </c>
    </row>
    <row r="51" spans="1:14" x14ac:dyDescent="0.25">
      <c r="A51" t="s">
        <v>60</v>
      </c>
      <c r="B51" t="s">
        <v>21</v>
      </c>
      <c r="C51" s="2">
        <v>10467</v>
      </c>
      <c r="D51" s="2">
        <v>8618</v>
      </c>
      <c r="E51" s="2">
        <v>1187</v>
      </c>
      <c r="F51" s="2">
        <v>44</v>
      </c>
      <c r="G51" s="2">
        <v>172</v>
      </c>
      <c r="H51" s="2">
        <v>17</v>
      </c>
      <c r="I51" s="2">
        <v>429</v>
      </c>
      <c r="K51" s="14">
        <v>3857</v>
      </c>
      <c r="L51" s="18">
        <v>6610</v>
      </c>
      <c r="M51" s="2">
        <v>5522</v>
      </c>
      <c r="N51" s="2">
        <v>4945</v>
      </c>
    </row>
    <row r="52" spans="1:14" x14ac:dyDescent="0.25">
      <c r="A52" t="s">
        <v>61</v>
      </c>
      <c r="B52" t="s">
        <v>13</v>
      </c>
      <c r="C52" s="2">
        <v>15813</v>
      </c>
      <c r="D52" s="2">
        <v>13664</v>
      </c>
      <c r="E52" s="2">
        <v>1136</v>
      </c>
      <c r="F52" s="2">
        <v>56</v>
      </c>
      <c r="G52" s="2">
        <v>171</v>
      </c>
      <c r="H52" s="2">
        <v>15</v>
      </c>
      <c r="I52" s="2">
        <v>771</v>
      </c>
      <c r="K52" s="14">
        <v>1256</v>
      </c>
      <c r="L52" s="18">
        <v>14557</v>
      </c>
      <c r="M52" s="2">
        <v>8156</v>
      </c>
      <c r="N52" s="2">
        <v>7657</v>
      </c>
    </row>
    <row r="53" spans="1:14" x14ac:dyDescent="0.25">
      <c r="A53" t="s">
        <v>62</v>
      </c>
      <c r="B53" t="s">
        <v>16</v>
      </c>
      <c r="C53" s="2">
        <v>39075</v>
      </c>
      <c r="D53" s="2">
        <v>29583</v>
      </c>
      <c r="E53" s="2">
        <v>4508</v>
      </c>
      <c r="F53" s="2">
        <v>261</v>
      </c>
      <c r="G53" s="2">
        <v>971</v>
      </c>
      <c r="H53" s="2">
        <v>98</v>
      </c>
      <c r="I53" s="2">
        <v>3654</v>
      </c>
      <c r="K53" s="14">
        <v>5671</v>
      </c>
      <c r="L53" s="18">
        <v>33404</v>
      </c>
      <c r="M53" s="2">
        <v>20176</v>
      </c>
      <c r="N53" s="2">
        <v>18899</v>
      </c>
    </row>
    <row r="54" spans="1:14" x14ac:dyDescent="0.25">
      <c r="A54" t="s">
        <v>63</v>
      </c>
      <c r="B54" t="s">
        <v>21</v>
      </c>
      <c r="C54" s="2">
        <v>7016</v>
      </c>
      <c r="D54" s="2">
        <v>5879</v>
      </c>
      <c r="E54" s="2">
        <v>666</v>
      </c>
      <c r="F54" s="2">
        <v>142</v>
      </c>
      <c r="G54" s="2">
        <v>83</v>
      </c>
      <c r="H54" s="2">
        <v>8</v>
      </c>
      <c r="I54" s="2">
        <v>238</v>
      </c>
      <c r="K54" s="14">
        <v>2751</v>
      </c>
      <c r="L54" s="18">
        <v>4265</v>
      </c>
      <c r="M54" s="2">
        <v>3840</v>
      </c>
      <c r="N54" s="2">
        <v>3176</v>
      </c>
    </row>
    <row r="55" spans="1:14" x14ac:dyDescent="0.25">
      <c r="A55" t="s">
        <v>64</v>
      </c>
      <c r="B55" t="s">
        <v>19</v>
      </c>
      <c r="C55" s="2">
        <v>268349</v>
      </c>
      <c r="D55" s="2">
        <v>167285</v>
      </c>
      <c r="E55" s="2">
        <v>71505</v>
      </c>
      <c r="F55" s="2">
        <v>1807</v>
      </c>
      <c r="G55" s="2">
        <v>13930</v>
      </c>
      <c r="H55" s="2">
        <v>632</v>
      </c>
      <c r="I55" s="2">
        <v>13190</v>
      </c>
      <c r="K55" s="14">
        <v>98105</v>
      </c>
      <c r="L55" s="18">
        <v>170244</v>
      </c>
      <c r="M55" s="2">
        <v>136558</v>
      </c>
      <c r="N55" s="2">
        <v>131791</v>
      </c>
    </row>
    <row r="56" spans="1:14" x14ac:dyDescent="0.25">
      <c r="A56" t="s">
        <v>65</v>
      </c>
      <c r="B56" t="s">
        <v>19</v>
      </c>
      <c r="C56" s="2">
        <v>85996</v>
      </c>
      <c r="D56" s="2">
        <v>63965</v>
      </c>
      <c r="E56" s="2">
        <v>14585</v>
      </c>
      <c r="F56" s="2">
        <v>802</v>
      </c>
      <c r="G56" s="2">
        <v>2215</v>
      </c>
      <c r="H56" s="2">
        <v>249</v>
      </c>
      <c r="I56" s="2">
        <v>4180</v>
      </c>
      <c r="K56" s="14">
        <v>53233</v>
      </c>
      <c r="L56" s="18">
        <v>32763</v>
      </c>
      <c r="M56" s="2">
        <v>44527</v>
      </c>
      <c r="N56" s="2">
        <v>41469</v>
      </c>
    </row>
    <row r="57" spans="1:14" x14ac:dyDescent="0.25">
      <c r="A57" t="s">
        <v>66</v>
      </c>
      <c r="B57" t="s">
        <v>21</v>
      </c>
      <c r="C57" s="2">
        <v>240124</v>
      </c>
      <c r="D57" s="2">
        <v>154145</v>
      </c>
      <c r="E57" s="2">
        <v>66012</v>
      </c>
      <c r="F57" s="2">
        <v>1987</v>
      </c>
      <c r="G57" s="2">
        <v>7677</v>
      </c>
      <c r="H57" s="2">
        <v>460</v>
      </c>
      <c r="I57" s="2">
        <v>9843</v>
      </c>
      <c r="K57" s="14">
        <v>74637</v>
      </c>
      <c r="L57" s="18">
        <v>165487</v>
      </c>
      <c r="M57" s="2">
        <v>122673</v>
      </c>
      <c r="N57" s="2">
        <v>117451</v>
      </c>
    </row>
    <row r="58" spans="1:14" x14ac:dyDescent="0.25">
      <c r="A58" t="s">
        <v>67</v>
      </c>
      <c r="B58" t="s">
        <v>24</v>
      </c>
      <c r="C58" s="2">
        <v>105451</v>
      </c>
      <c r="D58" s="2">
        <v>84332</v>
      </c>
      <c r="E58" s="2">
        <v>10263</v>
      </c>
      <c r="F58" s="2">
        <v>578</v>
      </c>
      <c r="G58" s="2">
        <v>3792</v>
      </c>
      <c r="H58" s="2">
        <v>142</v>
      </c>
      <c r="I58" s="2">
        <v>6344</v>
      </c>
      <c r="K58" s="14">
        <v>26251</v>
      </c>
      <c r="L58" s="18">
        <v>79200</v>
      </c>
      <c r="M58" s="2">
        <v>53817</v>
      </c>
      <c r="N58" s="2">
        <v>51634</v>
      </c>
    </row>
    <row r="59" spans="1:14" x14ac:dyDescent="0.25">
      <c r="A59" t="s">
        <v>68</v>
      </c>
      <c r="B59" t="s">
        <v>24</v>
      </c>
      <c r="C59" s="2">
        <v>125070</v>
      </c>
      <c r="D59" s="2">
        <v>88593</v>
      </c>
      <c r="E59" s="2">
        <v>22230</v>
      </c>
      <c r="F59" s="2">
        <v>556</v>
      </c>
      <c r="G59" s="2">
        <v>5317</v>
      </c>
      <c r="H59" s="2">
        <v>256</v>
      </c>
      <c r="I59" s="2">
        <v>8118</v>
      </c>
      <c r="K59" s="14">
        <v>21306</v>
      </c>
      <c r="L59" s="18">
        <v>103764</v>
      </c>
      <c r="M59" s="2">
        <v>63892</v>
      </c>
      <c r="N59" s="2">
        <v>61178</v>
      </c>
    </row>
    <row r="60" spans="1:14" x14ac:dyDescent="0.25">
      <c r="A60" t="s">
        <v>69</v>
      </c>
      <c r="B60" t="s">
        <v>24</v>
      </c>
      <c r="C60" s="2">
        <v>147823</v>
      </c>
      <c r="D60" s="2">
        <v>105670</v>
      </c>
      <c r="E60" s="2">
        <v>30796</v>
      </c>
      <c r="F60" s="2">
        <v>1191</v>
      </c>
      <c r="G60" s="2">
        <v>2523</v>
      </c>
      <c r="H60" s="2">
        <v>282</v>
      </c>
      <c r="I60" s="2">
        <v>7361</v>
      </c>
      <c r="K60" s="14">
        <v>56793</v>
      </c>
      <c r="L60" s="18">
        <v>91030</v>
      </c>
      <c r="M60" s="2">
        <v>75716</v>
      </c>
      <c r="N60" s="2">
        <v>72107</v>
      </c>
    </row>
    <row r="61" spans="1:14" x14ac:dyDescent="0.25">
      <c r="A61" t="s">
        <v>70</v>
      </c>
      <c r="B61" t="s">
        <v>19</v>
      </c>
      <c r="C61" s="2">
        <v>13092</v>
      </c>
      <c r="D61" s="2">
        <v>9620</v>
      </c>
      <c r="E61" s="2">
        <v>2765</v>
      </c>
      <c r="F61" s="2">
        <v>114</v>
      </c>
      <c r="G61" s="2">
        <v>74</v>
      </c>
      <c r="H61" s="2">
        <v>26</v>
      </c>
      <c r="I61" s="2">
        <v>493</v>
      </c>
      <c r="K61" s="14">
        <v>2410</v>
      </c>
      <c r="L61" s="18">
        <v>10682</v>
      </c>
      <c r="M61" s="2">
        <v>6725</v>
      </c>
      <c r="N61" s="2">
        <v>6367</v>
      </c>
    </row>
    <row r="62" spans="1:14" x14ac:dyDescent="0.25">
      <c r="A62" t="s">
        <v>71</v>
      </c>
      <c r="B62" t="s">
        <v>16</v>
      </c>
      <c r="C62" s="2">
        <v>36613</v>
      </c>
      <c r="D62" s="2">
        <v>30610</v>
      </c>
      <c r="E62" s="2">
        <v>2185</v>
      </c>
      <c r="F62" s="2">
        <v>222</v>
      </c>
      <c r="G62" s="2">
        <v>717</v>
      </c>
      <c r="H62" s="2">
        <v>72</v>
      </c>
      <c r="I62" s="2">
        <v>2807</v>
      </c>
      <c r="K62" s="14">
        <v>3176</v>
      </c>
      <c r="L62" s="18">
        <v>33437</v>
      </c>
      <c r="M62" s="2">
        <v>19026</v>
      </c>
      <c r="N62" s="2">
        <v>17587</v>
      </c>
    </row>
    <row r="63" spans="1:14" x14ac:dyDescent="0.25">
      <c r="A63" t="s">
        <v>72</v>
      </c>
      <c r="B63" t="s">
        <v>24</v>
      </c>
      <c r="C63" s="2">
        <v>55795</v>
      </c>
      <c r="D63" s="2">
        <v>46521</v>
      </c>
      <c r="E63" s="2">
        <v>4415</v>
      </c>
      <c r="F63" s="2">
        <v>302</v>
      </c>
      <c r="G63" s="2">
        <v>1669</v>
      </c>
      <c r="H63" s="2">
        <v>58</v>
      </c>
      <c r="I63" s="2">
        <v>2830</v>
      </c>
      <c r="K63" s="14">
        <v>10490</v>
      </c>
      <c r="L63" s="18">
        <v>45305</v>
      </c>
      <c r="M63" s="2">
        <v>28798</v>
      </c>
      <c r="N63" s="2">
        <v>26997</v>
      </c>
    </row>
    <row r="64" spans="1:14" x14ac:dyDescent="0.25">
      <c r="A64" t="s">
        <v>73</v>
      </c>
      <c r="B64" t="s">
        <v>19</v>
      </c>
      <c r="C64" s="2">
        <v>83931</v>
      </c>
      <c r="D64" s="2">
        <v>60070</v>
      </c>
      <c r="E64" s="2">
        <v>13458</v>
      </c>
      <c r="F64" s="2">
        <v>445</v>
      </c>
      <c r="G64" s="2">
        <v>4854</v>
      </c>
      <c r="H64" s="2">
        <v>138</v>
      </c>
      <c r="I64" s="2">
        <v>4966</v>
      </c>
      <c r="K64" s="14">
        <v>23394</v>
      </c>
      <c r="L64" s="18">
        <v>60537</v>
      </c>
      <c r="M64" s="2">
        <v>42885</v>
      </c>
      <c r="N64" s="2">
        <v>41046</v>
      </c>
    </row>
    <row r="65" spans="1:14" x14ac:dyDescent="0.25">
      <c r="A65" t="s">
        <v>74</v>
      </c>
      <c r="B65" t="s">
        <v>19</v>
      </c>
      <c r="C65" s="2">
        <v>58260</v>
      </c>
      <c r="D65" s="2">
        <v>48323</v>
      </c>
      <c r="E65" s="2">
        <v>3772</v>
      </c>
      <c r="F65" s="2">
        <v>194</v>
      </c>
      <c r="G65" s="2">
        <v>2816</v>
      </c>
      <c r="H65" s="2">
        <v>54</v>
      </c>
      <c r="I65" s="2">
        <v>3101</v>
      </c>
      <c r="K65" s="14">
        <v>6247</v>
      </c>
      <c r="L65" s="18">
        <v>52013</v>
      </c>
      <c r="M65" s="2">
        <v>29779</v>
      </c>
      <c r="N65" s="2">
        <v>28481</v>
      </c>
    </row>
    <row r="66" spans="1:14" x14ac:dyDescent="0.25">
      <c r="A66" t="s">
        <v>75</v>
      </c>
      <c r="B66" t="s">
        <v>21</v>
      </c>
      <c r="C66" s="2">
        <v>59340</v>
      </c>
      <c r="D66" s="2">
        <v>36444</v>
      </c>
      <c r="E66" s="2">
        <v>17970</v>
      </c>
      <c r="F66" s="2">
        <v>399</v>
      </c>
      <c r="G66" s="2">
        <v>1133</v>
      </c>
      <c r="H66" s="2">
        <v>84</v>
      </c>
      <c r="I66" s="2">
        <v>3310</v>
      </c>
      <c r="K66" s="14">
        <v>17663</v>
      </c>
      <c r="L66" s="18">
        <v>41677</v>
      </c>
      <c r="M66" s="2">
        <v>30665</v>
      </c>
      <c r="N66" s="2">
        <v>28675</v>
      </c>
    </row>
    <row r="67" spans="1:14" x14ac:dyDescent="0.25">
      <c r="A67" t="s">
        <v>76</v>
      </c>
      <c r="B67" t="s">
        <v>19</v>
      </c>
      <c r="C67" s="2">
        <v>8653</v>
      </c>
      <c r="D67" s="2">
        <v>6674</v>
      </c>
      <c r="E67" s="2">
        <v>1263</v>
      </c>
      <c r="F67" s="2">
        <v>74</v>
      </c>
      <c r="G67" s="2">
        <v>175</v>
      </c>
      <c r="H67" s="2">
        <v>38</v>
      </c>
      <c r="I67" s="2">
        <v>429</v>
      </c>
      <c r="K67" s="14">
        <v>1494</v>
      </c>
      <c r="L67" s="18">
        <v>7159</v>
      </c>
      <c r="M67" s="2">
        <v>4446</v>
      </c>
      <c r="N67" s="2">
        <v>4207</v>
      </c>
    </row>
    <row r="68" spans="1:14" x14ac:dyDescent="0.25">
      <c r="A68" t="s">
        <v>77</v>
      </c>
      <c r="B68" t="s">
        <v>13</v>
      </c>
      <c r="C68" s="2">
        <v>7956</v>
      </c>
      <c r="D68" s="2">
        <v>6471</v>
      </c>
      <c r="E68" s="2">
        <v>1003</v>
      </c>
      <c r="F68" s="2">
        <v>76</v>
      </c>
      <c r="G68" s="2">
        <v>67</v>
      </c>
      <c r="H68" s="2">
        <v>13</v>
      </c>
      <c r="I68" s="2">
        <v>326</v>
      </c>
      <c r="K68" s="14">
        <v>1265</v>
      </c>
      <c r="L68" s="18">
        <v>6691</v>
      </c>
      <c r="M68" s="2">
        <v>4058</v>
      </c>
      <c r="N68" s="2">
        <v>3898</v>
      </c>
    </row>
    <row r="69" spans="1:14" x14ac:dyDescent="0.25">
      <c r="A69" t="s">
        <v>78</v>
      </c>
      <c r="B69" t="s">
        <v>13</v>
      </c>
      <c r="C69" s="2">
        <v>3619</v>
      </c>
      <c r="D69" s="2">
        <v>2643</v>
      </c>
      <c r="E69" s="2">
        <v>731</v>
      </c>
      <c r="F69" s="2">
        <v>30</v>
      </c>
      <c r="G69" s="2">
        <v>38</v>
      </c>
      <c r="H69" s="2">
        <v>4</v>
      </c>
      <c r="I69" s="2">
        <v>173</v>
      </c>
      <c r="K69">
        <v>168</v>
      </c>
      <c r="L69" s="18">
        <v>3451</v>
      </c>
      <c r="M69" s="2">
        <v>1891</v>
      </c>
      <c r="N69" s="2">
        <v>1728</v>
      </c>
    </row>
    <row r="70" spans="1:14" x14ac:dyDescent="0.25">
      <c r="A70" t="s">
        <v>79</v>
      </c>
      <c r="B70" t="s">
        <v>13</v>
      </c>
      <c r="C70" s="2">
        <v>2980</v>
      </c>
      <c r="D70" s="2">
        <v>2359</v>
      </c>
      <c r="E70" s="2">
        <v>412</v>
      </c>
      <c r="F70" s="2">
        <v>42</v>
      </c>
      <c r="G70" s="2">
        <v>12</v>
      </c>
      <c r="H70" s="2">
        <v>1</v>
      </c>
      <c r="I70" s="2">
        <v>154</v>
      </c>
      <c r="K70">
        <v>219</v>
      </c>
      <c r="L70" s="18">
        <v>2761</v>
      </c>
      <c r="M70" s="2">
        <v>1599</v>
      </c>
      <c r="N70" s="2">
        <v>1381</v>
      </c>
    </row>
    <row r="71" spans="1:14" x14ac:dyDescent="0.25">
      <c r="A71" t="s">
        <v>80</v>
      </c>
      <c r="B71" t="s">
        <v>19</v>
      </c>
      <c r="C71" s="2">
        <v>88497</v>
      </c>
      <c r="D71" s="2">
        <v>65232</v>
      </c>
      <c r="E71" s="2">
        <v>15848</v>
      </c>
      <c r="F71" s="2">
        <v>475</v>
      </c>
      <c r="G71" s="2">
        <v>1866</v>
      </c>
      <c r="H71" s="2">
        <v>111</v>
      </c>
      <c r="I71" s="2">
        <v>4965</v>
      </c>
      <c r="K71" s="14">
        <v>21324</v>
      </c>
      <c r="L71" s="18">
        <v>67173</v>
      </c>
      <c r="M71" s="2">
        <v>45545</v>
      </c>
      <c r="N71" s="2">
        <v>42952</v>
      </c>
    </row>
    <row r="72" spans="1:14" x14ac:dyDescent="0.25">
      <c r="A72" t="s">
        <v>81</v>
      </c>
      <c r="B72" t="s">
        <v>16</v>
      </c>
      <c r="C72" s="2">
        <v>6157</v>
      </c>
      <c r="D72" s="2">
        <v>5043</v>
      </c>
      <c r="E72" s="2">
        <v>704</v>
      </c>
      <c r="F72" s="2">
        <v>36</v>
      </c>
      <c r="G72" s="2">
        <v>46</v>
      </c>
      <c r="H72" s="2">
        <v>7</v>
      </c>
      <c r="I72" s="2">
        <v>321</v>
      </c>
      <c r="K72" s="14">
        <v>341</v>
      </c>
      <c r="L72" s="18">
        <v>5816</v>
      </c>
      <c r="M72" s="2">
        <v>3192</v>
      </c>
      <c r="N72" s="2">
        <v>2965</v>
      </c>
    </row>
    <row r="73" spans="1:14" x14ac:dyDescent="0.25">
      <c r="A73" t="s">
        <v>82</v>
      </c>
      <c r="B73" t="s">
        <v>16</v>
      </c>
      <c r="C73" s="2">
        <v>13876</v>
      </c>
      <c r="D73" s="2">
        <v>12021</v>
      </c>
      <c r="E73" s="2">
        <v>777</v>
      </c>
      <c r="F73" s="2">
        <v>89</v>
      </c>
      <c r="G73" s="2">
        <v>190</v>
      </c>
      <c r="H73" s="2">
        <v>32</v>
      </c>
      <c r="I73" s="2">
        <v>767</v>
      </c>
      <c r="K73" s="14">
        <v>1497</v>
      </c>
      <c r="L73" s="18">
        <v>12379</v>
      </c>
      <c r="M73" s="2">
        <v>7122</v>
      </c>
      <c r="N73" s="2">
        <v>6754</v>
      </c>
    </row>
    <row r="74" spans="1:14" x14ac:dyDescent="0.25">
      <c r="A74" t="s">
        <v>83</v>
      </c>
      <c r="B74" t="s">
        <v>16</v>
      </c>
      <c r="C74" s="2">
        <v>4301</v>
      </c>
      <c r="D74" s="2">
        <v>3439</v>
      </c>
      <c r="E74" s="2">
        <v>528</v>
      </c>
      <c r="F74" s="2">
        <v>37</v>
      </c>
      <c r="G74" s="2">
        <v>26</v>
      </c>
      <c r="H74" s="2">
        <v>24</v>
      </c>
      <c r="I74" s="2">
        <v>247</v>
      </c>
      <c r="K74">
        <v>256</v>
      </c>
      <c r="L74" s="18">
        <v>4045</v>
      </c>
      <c r="M74" s="2">
        <v>2235</v>
      </c>
      <c r="N74" s="2">
        <v>2066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7535-BBFF-4602-AF61-AF16538EFCEF}">
  <dimension ref="A1:O74"/>
  <sheetViews>
    <sheetView workbookViewId="0">
      <selection activeCell="A3" sqref="A3"/>
    </sheetView>
  </sheetViews>
  <sheetFormatPr defaultRowHeight="15" x14ac:dyDescent="0.25"/>
  <cols>
    <col min="1" max="1" width="23.85546875" customWidth="1"/>
    <col min="2" max="2" width="7.28515625" bestFit="1" customWidth="1"/>
    <col min="3" max="3" width="13.28515625" style="1" bestFit="1" customWidth="1"/>
    <col min="4" max="4" width="14.28515625" style="2" bestFit="1" customWidth="1"/>
    <col min="5" max="5" width="13.28515625" style="2" bestFit="1" customWidth="1"/>
    <col min="6" max="6" width="10.5703125" style="2" bestFit="1" customWidth="1"/>
    <col min="7" max="7" width="11.5703125" style="2" bestFit="1" customWidth="1"/>
    <col min="8" max="8" width="10.5703125" style="2" bestFit="1" customWidth="1"/>
    <col min="9" max="10" width="13.28515625" style="2" bestFit="1" customWidth="1"/>
    <col min="11" max="11" width="14.28515625" style="2" bestFit="1" customWidth="1"/>
    <col min="12" max="12" width="12" customWidth="1"/>
    <col min="13" max="14" width="11.5703125" bestFit="1" customWidth="1"/>
  </cols>
  <sheetData>
    <row r="1" spans="1:15" ht="72.75" x14ac:dyDescent="0.25">
      <c r="A1" s="3" t="s">
        <v>94</v>
      </c>
      <c r="B1" s="3" t="s">
        <v>85</v>
      </c>
      <c r="C1" s="4" t="s">
        <v>86</v>
      </c>
      <c r="D1" s="5" t="s">
        <v>87</v>
      </c>
      <c r="E1" s="5" t="s">
        <v>88</v>
      </c>
      <c r="F1" s="5" t="s">
        <v>89</v>
      </c>
      <c r="G1" s="5" t="s">
        <v>90</v>
      </c>
      <c r="H1" s="5" t="s">
        <v>91</v>
      </c>
      <c r="I1" s="5" t="s">
        <v>93</v>
      </c>
      <c r="J1" s="5" t="s">
        <v>92</v>
      </c>
      <c r="K1" s="5" t="s">
        <v>100</v>
      </c>
      <c r="L1" s="5" t="s">
        <v>96</v>
      </c>
      <c r="M1" s="5" t="s">
        <v>8</v>
      </c>
      <c r="N1" s="5" t="s">
        <v>9</v>
      </c>
    </row>
    <row r="2" spans="1:15" x14ac:dyDescent="0.25">
      <c r="A2" s="6" t="s">
        <v>84</v>
      </c>
      <c r="B2" s="6"/>
      <c r="C2" s="7">
        <f>SUM(C8:C74)</f>
        <v>4794196</v>
      </c>
      <c r="D2" s="7">
        <f t="shared" ref="D2:J2" si="0">SUM(D8:D74)</f>
        <v>4151763</v>
      </c>
      <c r="E2" s="7">
        <f t="shared" si="0"/>
        <v>472139</v>
      </c>
      <c r="F2" s="7">
        <f t="shared" si="0"/>
        <v>17716</v>
      </c>
      <c r="G2" s="7">
        <f t="shared" si="0"/>
        <v>110788</v>
      </c>
      <c r="H2" s="7">
        <f t="shared" si="0"/>
        <v>3207</v>
      </c>
      <c r="I2" s="7">
        <f>SUM(I8:I74)</f>
        <v>38583</v>
      </c>
      <c r="J2" s="7">
        <f t="shared" si="0"/>
        <v>0</v>
      </c>
      <c r="K2" s="15">
        <f>SUM(K3:K7)</f>
        <v>775290</v>
      </c>
      <c r="L2" s="17">
        <f>SUM(L3:L7)</f>
        <v>4018906</v>
      </c>
      <c r="M2" s="15">
        <f>SUM(M3:M7)</f>
        <v>2164120</v>
      </c>
      <c r="N2" s="15">
        <f>SUM(N3:N7)</f>
        <v>2630076</v>
      </c>
      <c r="O2" s="25"/>
    </row>
    <row r="3" spans="1:15" x14ac:dyDescent="0.25">
      <c r="A3" s="38" t="s">
        <v>112</v>
      </c>
      <c r="B3" s="38" t="s">
        <v>19</v>
      </c>
      <c r="C3" s="39">
        <f>SUMIF($B$8:$B$74,"CE",C$8:C$74)</f>
        <v>1176356</v>
      </c>
      <c r="D3" s="39">
        <f t="shared" ref="D3:N3" si="1">SUMIF($B$8:$B$74,"CE",D$8:D$74)</f>
        <v>1032906</v>
      </c>
      <c r="E3" s="39">
        <f t="shared" si="1"/>
        <v>95930</v>
      </c>
      <c r="F3" s="39">
        <f t="shared" si="1"/>
        <v>4879</v>
      </c>
      <c r="G3" s="39">
        <f t="shared" si="1"/>
        <v>31522</v>
      </c>
      <c r="H3" s="39">
        <f t="shared" si="1"/>
        <v>991</v>
      </c>
      <c r="I3" s="39">
        <f>SUMIF($B$8:$B$74,"CE",I$8:I$74)</f>
        <v>10128</v>
      </c>
      <c r="J3" s="39">
        <f t="shared" si="1"/>
        <v>0</v>
      </c>
      <c r="K3" s="39">
        <f t="shared" si="1"/>
        <v>138291</v>
      </c>
      <c r="L3" s="39">
        <f t="shared" si="1"/>
        <v>1038065</v>
      </c>
      <c r="M3" s="111">
        <f t="shared" si="1"/>
        <v>536109</v>
      </c>
      <c r="N3" s="38">
        <f t="shared" si="1"/>
        <v>640247</v>
      </c>
    </row>
    <row r="4" spans="1:15" x14ac:dyDescent="0.25">
      <c r="A4" s="38" t="s">
        <v>113</v>
      </c>
      <c r="B4" s="38" t="s">
        <v>13</v>
      </c>
      <c r="C4" s="39">
        <f>SUMIF($B$8:$B$74,"NE",C$8:C$74)</f>
        <v>333012</v>
      </c>
      <c r="D4" s="39">
        <f t="shared" ref="D4:N4" si="2">SUMIF($B$8:$B$74,"NE",D$8:D$74)</f>
        <v>263280</v>
      </c>
      <c r="E4" s="39">
        <f t="shared" si="2"/>
        <v>53362</v>
      </c>
      <c r="F4" s="39">
        <f t="shared" si="2"/>
        <v>1891</v>
      </c>
      <c r="G4" s="39">
        <f t="shared" si="2"/>
        <v>11149</v>
      </c>
      <c r="H4" s="39">
        <f t="shared" si="2"/>
        <v>248</v>
      </c>
      <c r="I4" s="39">
        <f>SUMIF($B$8:$B$74,"NE",I$8:I$74)</f>
        <v>3082</v>
      </c>
      <c r="J4" s="39">
        <f t="shared" si="2"/>
        <v>0</v>
      </c>
      <c r="K4" s="39">
        <f t="shared" si="2"/>
        <v>16598</v>
      </c>
      <c r="L4" s="39">
        <f t="shared" si="2"/>
        <v>316414</v>
      </c>
      <c r="M4" s="111">
        <f t="shared" si="2"/>
        <v>147949</v>
      </c>
      <c r="N4" s="38">
        <f t="shared" si="2"/>
        <v>185063</v>
      </c>
    </row>
    <row r="5" spans="1:15" x14ac:dyDescent="0.25">
      <c r="A5" s="38" t="s">
        <v>114</v>
      </c>
      <c r="B5" s="38" t="s">
        <v>16</v>
      </c>
      <c r="C5" s="39">
        <f>SUMIF($B$8:$B$74,"NW",C$8:C$74)</f>
        <v>271721</v>
      </c>
      <c r="D5" s="39">
        <f t="shared" ref="D5:N5" si="3">SUMIF($B$8:$B$74,"NW",D$8:D$74)</f>
        <v>226264</v>
      </c>
      <c r="E5" s="39">
        <f t="shared" si="3"/>
        <v>33309</v>
      </c>
      <c r="F5" s="39">
        <f t="shared" si="3"/>
        <v>2426</v>
      </c>
      <c r="G5" s="39">
        <f t="shared" si="3"/>
        <v>6148</v>
      </c>
      <c r="H5" s="39">
        <f t="shared" si="3"/>
        <v>275</v>
      </c>
      <c r="I5" s="39">
        <f>SUMIF($B$8:$B$74,"NW",I$8:I$74)</f>
        <v>3299</v>
      </c>
      <c r="J5" s="39">
        <f t="shared" si="3"/>
        <v>0</v>
      </c>
      <c r="K5" s="39">
        <f t="shared" si="3"/>
        <v>7709</v>
      </c>
      <c r="L5" s="39">
        <f t="shared" si="3"/>
        <v>264012</v>
      </c>
      <c r="M5" s="111">
        <f t="shared" si="3"/>
        <v>122938</v>
      </c>
      <c r="N5" s="38">
        <f t="shared" si="3"/>
        <v>148783</v>
      </c>
    </row>
    <row r="6" spans="1:15" x14ac:dyDescent="0.25">
      <c r="A6" s="38" t="s">
        <v>115</v>
      </c>
      <c r="B6" s="38" t="s">
        <v>21</v>
      </c>
      <c r="C6" s="39">
        <f>SUMIF($B$8:$B$74,"SE",C$8:C$74)</f>
        <v>1471277</v>
      </c>
      <c r="D6" s="39">
        <f t="shared" ref="D6:N6" si="4">SUMIF($B$8:$B$74,"SE",D$8:D$74)</f>
        <v>1223064</v>
      </c>
      <c r="E6" s="39">
        <f t="shared" si="4"/>
        <v>200135</v>
      </c>
      <c r="F6" s="39">
        <f t="shared" si="4"/>
        <v>3992</v>
      </c>
      <c r="G6" s="39">
        <f t="shared" si="4"/>
        <v>31167</v>
      </c>
      <c r="H6" s="39">
        <f t="shared" si="4"/>
        <v>825</v>
      </c>
      <c r="I6" s="39">
        <f>SUMIF($B$8:$B$74,"SE",I$8:I$74)</f>
        <v>12094</v>
      </c>
      <c r="J6" s="39">
        <f t="shared" si="4"/>
        <v>0</v>
      </c>
      <c r="K6" s="39">
        <f t="shared" si="4"/>
        <v>476466</v>
      </c>
      <c r="L6" s="39">
        <f t="shared" si="4"/>
        <v>994811</v>
      </c>
      <c r="M6" s="111">
        <f t="shared" si="4"/>
        <v>649417</v>
      </c>
      <c r="N6" s="38">
        <f t="shared" si="4"/>
        <v>821860</v>
      </c>
    </row>
    <row r="7" spans="1:15" x14ac:dyDescent="0.25">
      <c r="A7" s="38" t="s">
        <v>116</v>
      </c>
      <c r="B7" s="38" t="s">
        <v>24</v>
      </c>
      <c r="C7" s="39">
        <f>SUMIF($B$8:$B$74,"SW",C$8:C$74)</f>
        <v>1541830</v>
      </c>
      <c r="D7" s="39">
        <f t="shared" ref="D7:N7" si="5">SUMIF($B$8:$B$74,"SW",D$8:D$74)</f>
        <v>1406249</v>
      </c>
      <c r="E7" s="39">
        <f t="shared" si="5"/>
        <v>89403</v>
      </c>
      <c r="F7" s="39">
        <f t="shared" si="5"/>
        <v>4528</v>
      </c>
      <c r="G7" s="39">
        <f t="shared" si="5"/>
        <v>30802</v>
      </c>
      <c r="H7" s="39">
        <f t="shared" si="5"/>
        <v>868</v>
      </c>
      <c r="I7" s="39">
        <f>SUMIF($B$8:$B$74,"SW",I$8:I$74)</f>
        <v>9980</v>
      </c>
      <c r="J7" s="39">
        <f t="shared" si="5"/>
        <v>0</v>
      </c>
      <c r="K7" s="39">
        <f t="shared" si="5"/>
        <v>136226</v>
      </c>
      <c r="L7" s="39">
        <f t="shared" si="5"/>
        <v>1405604</v>
      </c>
      <c r="M7" s="111">
        <f t="shared" si="5"/>
        <v>707707</v>
      </c>
      <c r="N7" s="38">
        <f t="shared" si="5"/>
        <v>834123</v>
      </c>
    </row>
    <row r="8" spans="1:15" x14ac:dyDescent="0.25">
      <c r="A8" t="s">
        <v>12</v>
      </c>
      <c r="B8" t="s">
        <v>13</v>
      </c>
      <c r="C8" s="1">
        <v>44121</v>
      </c>
      <c r="D8" s="2">
        <v>35168</v>
      </c>
      <c r="E8" s="2">
        <v>6671</v>
      </c>
      <c r="F8" s="2">
        <v>192</v>
      </c>
      <c r="G8" s="2">
        <v>1656</v>
      </c>
      <c r="H8" s="2">
        <v>25</v>
      </c>
      <c r="I8" s="2">
        <v>409</v>
      </c>
      <c r="K8" s="14">
        <v>2454</v>
      </c>
      <c r="L8" s="18">
        <v>41667</v>
      </c>
      <c r="M8" s="126">
        <v>19435</v>
      </c>
      <c r="N8" s="126">
        <v>24686</v>
      </c>
    </row>
    <row r="9" spans="1:15" x14ac:dyDescent="0.25">
      <c r="A9" t="s">
        <v>14</v>
      </c>
      <c r="B9" t="s">
        <v>13</v>
      </c>
      <c r="C9" s="1">
        <v>4208</v>
      </c>
      <c r="D9" s="2">
        <v>3703</v>
      </c>
      <c r="E9" s="2">
        <v>366</v>
      </c>
      <c r="F9" s="2">
        <v>31</v>
      </c>
      <c r="G9" s="2">
        <v>46</v>
      </c>
      <c r="H9" s="2">
        <v>1</v>
      </c>
      <c r="I9" s="2">
        <v>61</v>
      </c>
      <c r="K9">
        <v>87</v>
      </c>
      <c r="L9" s="18">
        <v>4121</v>
      </c>
      <c r="M9" s="126">
        <v>1924</v>
      </c>
      <c r="N9" s="126">
        <v>2284</v>
      </c>
    </row>
    <row r="10" spans="1:15" x14ac:dyDescent="0.25">
      <c r="A10" t="s">
        <v>15</v>
      </c>
      <c r="B10" t="s">
        <v>16</v>
      </c>
      <c r="C10" s="2">
        <v>34226</v>
      </c>
      <c r="D10" s="2">
        <v>30351</v>
      </c>
      <c r="E10" s="2">
        <v>2328</v>
      </c>
      <c r="F10" s="2">
        <v>270</v>
      </c>
      <c r="G10" s="2">
        <v>815</v>
      </c>
      <c r="H10" s="2">
        <v>45</v>
      </c>
      <c r="I10" s="2">
        <v>417</v>
      </c>
      <c r="K10" s="14">
        <v>975</v>
      </c>
      <c r="L10" s="18">
        <v>33251</v>
      </c>
      <c r="M10" s="126">
        <v>15683</v>
      </c>
      <c r="N10" s="126">
        <v>18543</v>
      </c>
    </row>
    <row r="11" spans="1:15" x14ac:dyDescent="0.25">
      <c r="A11" t="s">
        <v>17</v>
      </c>
      <c r="B11" t="s">
        <v>13</v>
      </c>
      <c r="C11" s="2">
        <v>5237</v>
      </c>
      <c r="D11" s="2">
        <v>4490</v>
      </c>
      <c r="E11" s="2">
        <v>590</v>
      </c>
      <c r="F11" s="2">
        <v>41</v>
      </c>
      <c r="G11" s="2">
        <v>42</v>
      </c>
      <c r="H11" s="2">
        <v>8</v>
      </c>
      <c r="I11" s="2">
        <v>66</v>
      </c>
      <c r="K11" s="14">
        <v>93</v>
      </c>
      <c r="L11" s="18">
        <v>5144</v>
      </c>
      <c r="M11" s="126">
        <v>2313</v>
      </c>
      <c r="N11" s="126">
        <v>2924</v>
      </c>
    </row>
    <row r="12" spans="1:15" x14ac:dyDescent="0.25">
      <c r="A12" t="s">
        <v>18</v>
      </c>
      <c r="B12" t="s">
        <v>19</v>
      </c>
      <c r="C12" s="2">
        <v>155522</v>
      </c>
      <c r="D12" s="2">
        <v>138995</v>
      </c>
      <c r="E12" s="2">
        <v>11153</v>
      </c>
      <c r="F12" s="2">
        <v>607</v>
      </c>
      <c r="G12" s="2">
        <v>3455</v>
      </c>
      <c r="H12" s="2">
        <v>119</v>
      </c>
      <c r="I12" s="2">
        <v>1193</v>
      </c>
      <c r="K12" s="14">
        <v>9870</v>
      </c>
      <c r="L12" s="18">
        <v>145652</v>
      </c>
      <c r="M12" s="126">
        <v>71393</v>
      </c>
      <c r="N12" s="126">
        <v>84129</v>
      </c>
    </row>
    <row r="13" spans="1:15" x14ac:dyDescent="0.25">
      <c r="A13" t="s">
        <v>20</v>
      </c>
      <c r="B13" t="s">
        <v>21</v>
      </c>
      <c r="C13" s="2">
        <v>353019</v>
      </c>
      <c r="D13" s="2">
        <v>259753</v>
      </c>
      <c r="E13" s="2">
        <v>75635</v>
      </c>
      <c r="F13" s="2">
        <v>952</v>
      </c>
      <c r="G13" s="2">
        <v>12399</v>
      </c>
      <c r="H13" s="2">
        <v>291</v>
      </c>
      <c r="I13" s="2">
        <v>3989</v>
      </c>
      <c r="K13" s="14">
        <v>82981</v>
      </c>
      <c r="L13" s="18">
        <v>270038</v>
      </c>
      <c r="M13" s="126">
        <v>157521</v>
      </c>
      <c r="N13" s="126">
        <v>195498</v>
      </c>
    </row>
    <row r="14" spans="1:15" x14ac:dyDescent="0.25">
      <c r="A14" t="s">
        <v>22</v>
      </c>
      <c r="B14" t="s">
        <v>16</v>
      </c>
      <c r="C14" s="2">
        <v>2602</v>
      </c>
      <c r="D14" s="2">
        <v>2260</v>
      </c>
      <c r="E14" s="2">
        <v>210</v>
      </c>
      <c r="F14" s="2">
        <v>55</v>
      </c>
      <c r="G14" s="2">
        <v>20</v>
      </c>
      <c r="H14" s="2">
        <v>2</v>
      </c>
      <c r="I14" s="2">
        <v>55</v>
      </c>
      <c r="K14">
        <v>56</v>
      </c>
      <c r="L14" s="18">
        <v>2546</v>
      </c>
      <c r="M14" s="126">
        <v>1206</v>
      </c>
      <c r="N14" s="126">
        <v>1396</v>
      </c>
    </row>
    <row r="15" spans="1:15" x14ac:dyDescent="0.25">
      <c r="A15" t="s">
        <v>23</v>
      </c>
      <c r="B15" t="s">
        <v>24</v>
      </c>
      <c r="C15" s="2">
        <v>82221</v>
      </c>
      <c r="D15" s="2">
        <v>78140</v>
      </c>
      <c r="E15" s="2">
        <v>2551</v>
      </c>
      <c r="F15" s="2">
        <v>229</v>
      </c>
      <c r="G15" s="2">
        <v>744</v>
      </c>
      <c r="H15" s="2">
        <v>36</v>
      </c>
      <c r="I15" s="2">
        <v>521</v>
      </c>
      <c r="K15" s="14">
        <v>2733</v>
      </c>
      <c r="L15" s="18">
        <v>79488</v>
      </c>
      <c r="M15" s="126">
        <v>39521</v>
      </c>
      <c r="N15" s="126">
        <v>42700</v>
      </c>
    </row>
    <row r="16" spans="1:15" x14ac:dyDescent="0.25">
      <c r="A16" t="s">
        <v>25</v>
      </c>
      <c r="B16" t="s">
        <v>19</v>
      </c>
      <c r="C16" s="2">
        <v>59203</v>
      </c>
      <c r="D16" s="2">
        <v>56542</v>
      </c>
      <c r="E16" s="2">
        <v>1123</v>
      </c>
      <c r="F16" s="2">
        <v>237</v>
      </c>
      <c r="G16" s="2">
        <v>850</v>
      </c>
      <c r="H16" s="2">
        <v>29</v>
      </c>
      <c r="I16" s="2">
        <v>422</v>
      </c>
      <c r="K16" s="14">
        <v>2053</v>
      </c>
      <c r="L16" s="18">
        <v>57150</v>
      </c>
      <c r="M16" s="126">
        <v>27975</v>
      </c>
      <c r="N16" s="126">
        <v>31228</v>
      </c>
    </row>
    <row r="17" spans="1:14" x14ac:dyDescent="0.25">
      <c r="A17" t="s">
        <v>26</v>
      </c>
      <c r="B17" t="s">
        <v>13</v>
      </c>
      <c r="C17" s="2">
        <v>39121</v>
      </c>
      <c r="D17" s="2">
        <v>34085</v>
      </c>
      <c r="E17" s="2">
        <v>2985</v>
      </c>
      <c r="F17" s="2">
        <v>261</v>
      </c>
      <c r="G17" s="2">
        <v>1330</v>
      </c>
      <c r="H17" s="2">
        <v>50</v>
      </c>
      <c r="I17" s="2">
        <v>410</v>
      </c>
      <c r="K17" s="14">
        <v>2159</v>
      </c>
      <c r="L17" s="18">
        <v>36962</v>
      </c>
      <c r="M17" s="126">
        <v>17781</v>
      </c>
      <c r="N17" s="126">
        <v>21340</v>
      </c>
    </row>
    <row r="18" spans="1:14" x14ac:dyDescent="0.25">
      <c r="A18" t="s">
        <v>27</v>
      </c>
      <c r="B18" t="s">
        <v>24</v>
      </c>
      <c r="C18" s="2">
        <v>133653</v>
      </c>
      <c r="D18" s="2">
        <v>127294</v>
      </c>
      <c r="E18" s="2">
        <v>3812</v>
      </c>
      <c r="F18" s="2">
        <v>229</v>
      </c>
      <c r="G18" s="2">
        <v>1547</v>
      </c>
      <c r="H18" s="2">
        <v>68</v>
      </c>
      <c r="I18" s="2">
        <v>703</v>
      </c>
      <c r="K18" s="14">
        <v>11477</v>
      </c>
      <c r="L18" s="18">
        <v>122176</v>
      </c>
      <c r="M18" s="126">
        <v>63195</v>
      </c>
      <c r="N18" s="126">
        <v>70458</v>
      </c>
    </row>
    <row r="19" spans="1:14" x14ac:dyDescent="0.25">
      <c r="A19" t="s">
        <v>28</v>
      </c>
      <c r="B19" t="s">
        <v>13</v>
      </c>
      <c r="C19" s="2">
        <v>14660</v>
      </c>
      <c r="D19" s="2">
        <v>12549</v>
      </c>
      <c r="E19" s="2">
        <v>1648</v>
      </c>
      <c r="F19" s="2">
        <v>106</v>
      </c>
      <c r="G19" s="2">
        <v>193</v>
      </c>
      <c r="H19" s="2">
        <v>17</v>
      </c>
      <c r="I19" s="2">
        <v>147</v>
      </c>
      <c r="K19" s="14">
        <v>575</v>
      </c>
      <c r="L19" s="18">
        <v>14085</v>
      </c>
      <c r="M19" s="126">
        <v>6799</v>
      </c>
      <c r="N19" s="126">
        <v>7861</v>
      </c>
    </row>
    <row r="20" spans="1:14" x14ac:dyDescent="0.25">
      <c r="A20" t="s">
        <v>29</v>
      </c>
      <c r="B20" t="s">
        <v>24</v>
      </c>
      <c r="C20" s="2">
        <v>8168</v>
      </c>
      <c r="D20" s="2">
        <v>7491</v>
      </c>
      <c r="E20" s="2">
        <v>531</v>
      </c>
      <c r="F20" s="2">
        <v>61</v>
      </c>
      <c r="G20" s="2">
        <v>39</v>
      </c>
      <c r="H20" s="2">
        <v>3</v>
      </c>
      <c r="I20" s="2">
        <v>43</v>
      </c>
      <c r="K20" s="14">
        <v>699</v>
      </c>
      <c r="L20" s="18">
        <v>7469</v>
      </c>
      <c r="M20" s="126">
        <v>3973</v>
      </c>
      <c r="N20" s="126">
        <v>4195</v>
      </c>
    </row>
    <row r="21" spans="1:14" x14ac:dyDescent="0.25">
      <c r="A21" t="s">
        <v>30</v>
      </c>
      <c r="B21" t="s">
        <v>13</v>
      </c>
      <c r="C21" s="2">
        <v>4284</v>
      </c>
      <c r="D21" s="2">
        <v>4039</v>
      </c>
      <c r="E21" s="2">
        <v>123</v>
      </c>
      <c r="F21" s="2">
        <v>38</v>
      </c>
      <c r="G21" s="2">
        <v>26</v>
      </c>
      <c r="H21" s="2">
        <v>0</v>
      </c>
      <c r="I21" s="2">
        <v>58</v>
      </c>
      <c r="K21">
        <v>94</v>
      </c>
      <c r="L21" s="18">
        <v>4190</v>
      </c>
      <c r="M21" s="126">
        <v>2162</v>
      </c>
      <c r="N21" s="126">
        <v>2122</v>
      </c>
    </row>
    <row r="22" spans="1:14" x14ac:dyDescent="0.25">
      <c r="A22" t="s">
        <v>31</v>
      </c>
      <c r="B22" t="s">
        <v>13</v>
      </c>
      <c r="C22" s="2">
        <v>156979</v>
      </c>
      <c r="D22" s="2">
        <v>111811</v>
      </c>
      <c r="E22" s="2">
        <v>35688</v>
      </c>
      <c r="F22" s="2">
        <v>731</v>
      </c>
      <c r="G22" s="2">
        <v>7346</v>
      </c>
      <c r="H22" s="2">
        <v>117</v>
      </c>
      <c r="I22" s="2">
        <v>1286</v>
      </c>
      <c r="K22" s="14">
        <v>9156</v>
      </c>
      <c r="L22" s="18">
        <v>147823</v>
      </c>
      <c r="M22" s="126">
        <v>67322</v>
      </c>
      <c r="N22" s="126">
        <v>89657</v>
      </c>
    </row>
    <row r="23" spans="1:14" x14ac:dyDescent="0.25">
      <c r="A23" t="s">
        <v>32</v>
      </c>
      <c r="B23" t="s">
        <v>16</v>
      </c>
      <c r="C23" s="2">
        <v>58634</v>
      </c>
      <c r="D23" s="2">
        <v>46043</v>
      </c>
      <c r="E23" s="2">
        <v>9495</v>
      </c>
      <c r="F23" s="2">
        <v>587</v>
      </c>
      <c r="G23" s="2">
        <v>1780</v>
      </c>
      <c r="H23" s="2">
        <v>82</v>
      </c>
      <c r="I23" s="2">
        <v>647</v>
      </c>
      <c r="K23" s="14">
        <v>1536</v>
      </c>
      <c r="L23" s="18">
        <v>57098</v>
      </c>
      <c r="M23" s="126">
        <v>25356</v>
      </c>
      <c r="N23" s="126">
        <v>33278</v>
      </c>
    </row>
    <row r="24" spans="1:14" x14ac:dyDescent="0.25">
      <c r="A24" t="s">
        <v>33</v>
      </c>
      <c r="B24" t="s">
        <v>19</v>
      </c>
      <c r="C24" s="2">
        <v>39760</v>
      </c>
      <c r="D24" s="2">
        <v>35304</v>
      </c>
      <c r="E24" s="2">
        <v>3082</v>
      </c>
      <c r="F24" s="2">
        <v>132</v>
      </c>
      <c r="G24" s="2">
        <v>879</v>
      </c>
      <c r="H24" s="2">
        <v>12</v>
      </c>
      <c r="I24" s="2">
        <v>351</v>
      </c>
      <c r="K24" s="14">
        <v>2751</v>
      </c>
      <c r="L24" s="18">
        <v>37009</v>
      </c>
      <c r="M24" s="126">
        <v>18816</v>
      </c>
      <c r="N24" s="126">
        <v>20944</v>
      </c>
    </row>
    <row r="25" spans="1:14" x14ac:dyDescent="0.25">
      <c r="A25" t="s">
        <v>34</v>
      </c>
      <c r="B25" t="s">
        <v>16</v>
      </c>
      <c r="C25" s="2">
        <v>3368</v>
      </c>
      <c r="D25" s="2">
        <v>3141</v>
      </c>
      <c r="E25" s="2">
        <v>156</v>
      </c>
      <c r="F25" s="2">
        <v>27</v>
      </c>
      <c r="G25" s="2">
        <v>14</v>
      </c>
      <c r="H25" s="2">
        <v>0</v>
      </c>
      <c r="I25" s="2">
        <v>30</v>
      </c>
      <c r="K25">
        <v>40</v>
      </c>
      <c r="L25" s="18">
        <v>3328</v>
      </c>
      <c r="M25" s="126">
        <v>1651</v>
      </c>
      <c r="N25" s="126">
        <v>1717</v>
      </c>
    </row>
    <row r="26" spans="1:14" x14ac:dyDescent="0.25">
      <c r="A26" t="s">
        <v>35</v>
      </c>
      <c r="B26" t="s">
        <v>16</v>
      </c>
      <c r="C26" s="2">
        <v>8738</v>
      </c>
      <c r="D26" s="2">
        <v>4530</v>
      </c>
      <c r="E26" s="2">
        <v>4014</v>
      </c>
      <c r="F26" s="2">
        <v>49</v>
      </c>
      <c r="G26" s="2">
        <v>57</v>
      </c>
      <c r="H26" s="2">
        <v>5</v>
      </c>
      <c r="I26" s="2">
        <v>83</v>
      </c>
      <c r="K26" s="14">
        <v>362</v>
      </c>
      <c r="L26" s="18">
        <v>8376</v>
      </c>
      <c r="M26" s="126">
        <v>3847</v>
      </c>
      <c r="N26" s="126">
        <v>4891</v>
      </c>
    </row>
    <row r="27" spans="1:14" x14ac:dyDescent="0.25">
      <c r="A27" t="s">
        <v>36</v>
      </c>
      <c r="B27" t="s">
        <v>13</v>
      </c>
      <c r="C27" s="2">
        <v>3996</v>
      </c>
      <c r="D27" s="2">
        <v>3816</v>
      </c>
      <c r="E27" s="2">
        <v>74</v>
      </c>
      <c r="F27" s="2">
        <v>46</v>
      </c>
      <c r="G27" s="2">
        <v>16</v>
      </c>
      <c r="H27" s="2">
        <v>2</v>
      </c>
      <c r="I27" s="2">
        <v>42</v>
      </c>
      <c r="K27" s="14">
        <v>122</v>
      </c>
      <c r="L27" s="18">
        <v>3874</v>
      </c>
      <c r="M27" s="126">
        <v>1779</v>
      </c>
      <c r="N27" s="126">
        <v>2217</v>
      </c>
    </row>
    <row r="28" spans="1:14" x14ac:dyDescent="0.25">
      <c r="A28" t="s">
        <v>37</v>
      </c>
      <c r="B28" t="s">
        <v>21</v>
      </c>
      <c r="C28" s="2">
        <v>3456</v>
      </c>
      <c r="D28" s="2">
        <v>3097</v>
      </c>
      <c r="E28" s="2">
        <v>183</v>
      </c>
      <c r="F28" s="2">
        <v>67</v>
      </c>
      <c r="G28" s="2">
        <v>20</v>
      </c>
      <c r="H28" s="2">
        <v>3</v>
      </c>
      <c r="I28" s="2">
        <v>86</v>
      </c>
      <c r="K28" s="14">
        <v>264</v>
      </c>
      <c r="L28" s="18">
        <v>3192</v>
      </c>
      <c r="M28" s="126">
        <v>1727</v>
      </c>
      <c r="N28" s="126">
        <v>1729</v>
      </c>
    </row>
    <row r="29" spans="1:14" x14ac:dyDescent="0.25">
      <c r="A29" t="s">
        <v>38</v>
      </c>
      <c r="B29" t="s">
        <v>16</v>
      </c>
      <c r="C29" s="2">
        <v>3609</v>
      </c>
      <c r="D29" s="2">
        <v>3196</v>
      </c>
      <c r="E29" s="2">
        <v>285</v>
      </c>
      <c r="F29" s="2">
        <v>43</v>
      </c>
      <c r="G29" s="2">
        <v>17</v>
      </c>
      <c r="H29" s="2">
        <v>0</v>
      </c>
      <c r="I29" s="2">
        <v>68</v>
      </c>
      <c r="K29">
        <v>48</v>
      </c>
      <c r="L29" s="18">
        <v>3561</v>
      </c>
      <c r="M29" s="126">
        <v>1738</v>
      </c>
      <c r="N29" s="126">
        <v>1871</v>
      </c>
    </row>
    <row r="30" spans="1:14" x14ac:dyDescent="0.25">
      <c r="A30" t="s">
        <v>39</v>
      </c>
      <c r="B30" t="s">
        <v>13</v>
      </c>
      <c r="C30" s="2">
        <v>2679</v>
      </c>
      <c r="D30" s="2">
        <v>1982</v>
      </c>
      <c r="E30" s="2">
        <v>598</v>
      </c>
      <c r="F30" s="2">
        <v>28</v>
      </c>
      <c r="G30" s="2">
        <v>29</v>
      </c>
      <c r="H30" s="2">
        <v>0</v>
      </c>
      <c r="I30" s="2">
        <v>42</v>
      </c>
      <c r="K30" s="14">
        <v>97</v>
      </c>
      <c r="L30" s="18">
        <v>2582</v>
      </c>
      <c r="M30" s="126">
        <v>1184</v>
      </c>
      <c r="N30" s="126">
        <v>1495</v>
      </c>
    </row>
    <row r="31" spans="1:14" x14ac:dyDescent="0.25">
      <c r="A31" t="s">
        <v>40</v>
      </c>
      <c r="B31" t="s">
        <v>24</v>
      </c>
      <c r="C31" s="2">
        <v>4201</v>
      </c>
      <c r="D31" s="2">
        <v>3793</v>
      </c>
      <c r="E31" s="2">
        <v>273</v>
      </c>
      <c r="F31" s="2">
        <v>42</v>
      </c>
      <c r="G31" s="2">
        <v>48</v>
      </c>
      <c r="H31" s="2">
        <v>2</v>
      </c>
      <c r="I31" s="2">
        <v>43</v>
      </c>
      <c r="K31" s="14">
        <v>726</v>
      </c>
      <c r="L31" s="18">
        <v>3475</v>
      </c>
      <c r="M31" s="126">
        <v>2077</v>
      </c>
      <c r="N31" s="126">
        <v>2124</v>
      </c>
    </row>
    <row r="32" spans="1:14" x14ac:dyDescent="0.25">
      <c r="A32" t="s">
        <v>41</v>
      </c>
      <c r="B32" t="s">
        <v>21</v>
      </c>
      <c r="C32" s="2">
        <v>5565</v>
      </c>
      <c r="D32" s="2">
        <v>4727</v>
      </c>
      <c r="E32" s="2">
        <v>606</v>
      </c>
      <c r="F32" s="2">
        <v>102</v>
      </c>
      <c r="G32" s="2">
        <v>76</v>
      </c>
      <c r="H32" s="2">
        <v>5</v>
      </c>
      <c r="I32" s="2">
        <v>49</v>
      </c>
      <c r="K32" s="14">
        <v>1820</v>
      </c>
      <c r="L32" s="18">
        <v>3745</v>
      </c>
      <c r="M32" s="126">
        <v>2747</v>
      </c>
      <c r="N32" s="126">
        <v>2818</v>
      </c>
    </row>
    <row r="33" spans="1:14" x14ac:dyDescent="0.25">
      <c r="A33" t="s">
        <v>42</v>
      </c>
      <c r="B33" t="s">
        <v>19</v>
      </c>
      <c r="C33" s="2">
        <v>54705</v>
      </c>
      <c r="D33" s="2">
        <v>51337</v>
      </c>
      <c r="E33" s="2">
        <v>2013</v>
      </c>
      <c r="F33" s="2">
        <v>261</v>
      </c>
      <c r="G33" s="2">
        <v>580</v>
      </c>
      <c r="H33" s="2">
        <v>37</v>
      </c>
      <c r="I33" s="2">
        <v>477</v>
      </c>
      <c r="K33" s="14">
        <v>4808</v>
      </c>
      <c r="L33" s="18">
        <v>49897</v>
      </c>
      <c r="M33" s="126">
        <v>25251</v>
      </c>
      <c r="N33" s="126">
        <v>29454</v>
      </c>
    </row>
    <row r="34" spans="1:14" x14ac:dyDescent="0.25">
      <c r="A34" t="s">
        <v>43</v>
      </c>
      <c r="B34" t="s">
        <v>21</v>
      </c>
      <c r="C34" s="2">
        <v>38272</v>
      </c>
      <c r="D34" s="2">
        <v>35506</v>
      </c>
      <c r="E34" s="2">
        <v>1898</v>
      </c>
      <c r="F34" s="2">
        <v>159</v>
      </c>
      <c r="G34" s="2">
        <v>423</v>
      </c>
      <c r="H34" s="2">
        <v>21</v>
      </c>
      <c r="I34" s="2">
        <v>265</v>
      </c>
      <c r="K34" s="14">
        <v>3699</v>
      </c>
      <c r="L34" s="18">
        <v>34573</v>
      </c>
      <c r="M34" s="126">
        <v>18076</v>
      </c>
      <c r="N34" s="126">
        <v>20196</v>
      </c>
    </row>
    <row r="35" spans="1:14" x14ac:dyDescent="0.25">
      <c r="A35" t="s">
        <v>44</v>
      </c>
      <c r="B35" t="s">
        <v>24</v>
      </c>
      <c r="C35" s="2">
        <v>229110</v>
      </c>
      <c r="D35" s="2">
        <v>188049</v>
      </c>
      <c r="E35" s="2">
        <v>28947</v>
      </c>
      <c r="F35" s="2">
        <v>935</v>
      </c>
      <c r="G35" s="2">
        <v>8931</v>
      </c>
      <c r="H35" s="2">
        <v>213</v>
      </c>
      <c r="I35" s="2">
        <v>2035</v>
      </c>
      <c r="K35" s="14">
        <v>47423</v>
      </c>
      <c r="L35" s="18">
        <v>181687</v>
      </c>
      <c r="M35" s="126">
        <v>101276</v>
      </c>
      <c r="N35" s="126">
        <v>127834</v>
      </c>
    </row>
    <row r="36" spans="1:14" x14ac:dyDescent="0.25">
      <c r="A36" t="s">
        <v>45</v>
      </c>
      <c r="B36" t="s">
        <v>16</v>
      </c>
      <c r="C36" s="2">
        <v>3985</v>
      </c>
      <c r="D36" s="2">
        <v>3689</v>
      </c>
      <c r="E36" s="2">
        <v>124</v>
      </c>
      <c r="F36" s="2">
        <v>77</v>
      </c>
      <c r="G36" s="2">
        <v>25</v>
      </c>
      <c r="H36" s="2">
        <v>2</v>
      </c>
      <c r="I36" s="2">
        <v>68</v>
      </c>
      <c r="K36">
        <v>85</v>
      </c>
      <c r="L36" s="18">
        <v>3900</v>
      </c>
      <c r="M36" s="126">
        <v>1827</v>
      </c>
      <c r="N36" s="126">
        <v>2158</v>
      </c>
    </row>
    <row r="37" spans="1:14" x14ac:dyDescent="0.25">
      <c r="A37" t="s">
        <v>46</v>
      </c>
      <c r="B37" t="s">
        <v>21</v>
      </c>
      <c r="C37" s="2">
        <v>58848</v>
      </c>
      <c r="D37" s="2">
        <v>55457</v>
      </c>
      <c r="E37" s="2">
        <v>2257</v>
      </c>
      <c r="F37" s="2">
        <v>143</v>
      </c>
      <c r="G37" s="2">
        <v>590</v>
      </c>
      <c r="H37" s="2">
        <v>17</v>
      </c>
      <c r="I37" s="2">
        <v>384</v>
      </c>
      <c r="K37" s="14">
        <v>2995</v>
      </c>
      <c r="L37" s="18">
        <v>55853</v>
      </c>
      <c r="M37" s="126">
        <v>27106</v>
      </c>
      <c r="N37" s="126">
        <v>31742</v>
      </c>
    </row>
    <row r="38" spans="1:14" x14ac:dyDescent="0.25">
      <c r="A38" t="s">
        <v>47</v>
      </c>
      <c r="B38" t="s">
        <v>16</v>
      </c>
      <c r="C38" s="2">
        <v>10137</v>
      </c>
      <c r="D38" s="2">
        <v>7902</v>
      </c>
      <c r="E38" s="2">
        <v>1976</v>
      </c>
      <c r="F38" s="2">
        <v>105</v>
      </c>
      <c r="G38" s="2">
        <v>37</v>
      </c>
      <c r="H38" s="2">
        <v>6</v>
      </c>
      <c r="I38" s="2">
        <v>111</v>
      </c>
      <c r="K38" s="14">
        <v>150</v>
      </c>
      <c r="L38" s="18">
        <v>9987</v>
      </c>
      <c r="M38" s="126">
        <v>4506</v>
      </c>
      <c r="N38" s="126">
        <v>5631</v>
      </c>
    </row>
    <row r="39" spans="1:14" x14ac:dyDescent="0.25">
      <c r="A39" t="s">
        <v>48</v>
      </c>
      <c r="B39" t="s">
        <v>16</v>
      </c>
      <c r="C39" s="2">
        <v>3667</v>
      </c>
      <c r="D39" s="2">
        <v>2635</v>
      </c>
      <c r="E39" s="2">
        <v>941</v>
      </c>
      <c r="F39" s="2">
        <v>20</v>
      </c>
      <c r="G39" s="2">
        <v>16</v>
      </c>
      <c r="H39" s="2">
        <v>2</v>
      </c>
      <c r="I39" s="2">
        <v>53</v>
      </c>
      <c r="K39">
        <v>78</v>
      </c>
      <c r="L39" s="18">
        <v>3589</v>
      </c>
      <c r="M39" s="126">
        <v>1696</v>
      </c>
      <c r="N39" s="126">
        <v>1971</v>
      </c>
    </row>
    <row r="40" spans="1:14" x14ac:dyDescent="0.25">
      <c r="A40" t="s">
        <v>49</v>
      </c>
      <c r="B40" t="s">
        <v>13</v>
      </c>
      <c r="C40" s="2">
        <v>1487</v>
      </c>
      <c r="D40" s="2">
        <v>1402</v>
      </c>
      <c r="E40" s="2">
        <v>53</v>
      </c>
      <c r="F40" s="2">
        <v>12</v>
      </c>
      <c r="G40" s="2">
        <v>7</v>
      </c>
      <c r="H40" s="2">
        <v>0</v>
      </c>
      <c r="I40" s="2">
        <v>13</v>
      </c>
      <c r="K40">
        <v>59</v>
      </c>
      <c r="L40" s="18">
        <v>1428</v>
      </c>
      <c r="M40" s="126">
        <v>678</v>
      </c>
      <c r="N40" s="126">
        <v>809</v>
      </c>
    </row>
    <row r="41" spans="1:14" x14ac:dyDescent="0.25">
      <c r="A41" t="s">
        <v>50</v>
      </c>
      <c r="B41" t="s">
        <v>19</v>
      </c>
      <c r="C41" s="2">
        <v>109935</v>
      </c>
      <c r="D41" s="2">
        <v>99489</v>
      </c>
      <c r="E41" s="2">
        <v>6979</v>
      </c>
      <c r="F41" s="2">
        <v>438</v>
      </c>
      <c r="G41" s="2">
        <v>2108</v>
      </c>
      <c r="H41" s="2">
        <v>80</v>
      </c>
      <c r="I41" s="2">
        <v>841</v>
      </c>
      <c r="K41" s="14">
        <v>8363</v>
      </c>
      <c r="L41" s="18">
        <v>101572</v>
      </c>
      <c r="M41" s="126">
        <v>50322</v>
      </c>
      <c r="N41" s="126">
        <v>59613</v>
      </c>
    </row>
    <row r="42" spans="1:14" x14ac:dyDescent="0.25">
      <c r="A42" t="s">
        <v>51</v>
      </c>
      <c r="B42" t="s">
        <v>24</v>
      </c>
      <c r="C42" s="2">
        <v>240873</v>
      </c>
      <c r="D42" s="2">
        <v>226629</v>
      </c>
      <c r="E42" s="2">
        <v>9254</v>
      </c>
      <c r="F42" s="2">
        <v>557</v>
      </c>
      <c r="G42" s="2">
        <v>3083</v>
      </c>
      <c r="H42" s="2">
        <v>118</v>
      </c>
      <c r="I42" s="2">
        <v>1232</v>
      </c>
      <c r="K42" s="14">
        <v>18611</v>
      </c>
      <c r="L42" s="18">
        <v>222262</v>
      </c>
      <c r="M42" s="126">
        <v>114193</v>
      </c>
      <c r="N42" s="126">
        <v>126680</v>
      </c>
    </row>
    <row r="43" spans="1:14" x14ac:dyDescent="0.25">
      <c r="A43" t="s">
        <v>52</v>
      </c>
      <c r="B43" t="s">
        <v>16</v>
      </c>
      <c r="C43" s="2">
        <v>44317</v>
      </c>
      <c r="D43" s="2">
        <v>33615</v>
      </c>
      <c r="E43" s="2">
        <v>9083</v>
      </c>
      <c r="F43" s="2">
        <v>185</v>
      </c>
      <c r="G43" s="2">
        <v>997</v>
      </c>
      <c r="H43" s="2">
        <v>18</v>
      </c>
      <c r="I43" s="2">
        <v>419</v>
      </c>
      <c r="K43" s="14">
        <v>1498</v>
      </c>
      <c r="L43" s="18">
        <v>42819</v>
      </c>
      <c r="M43" s="126">
        <v>19276</v>
      </c>
      <c r="N43" s="126">
        <v>25041</v>
      </c>
    </row>
    <row r="44" spans="1:14" x14ac:dyDescent="0.25">
      <c r="A44" t="s">
        <v>53</v>
      </c>
      <c r="B44" t="s">
        <v>13</v>
      </c>
      <c r="C44" s="2">
        <v>11574</v>
      </c>
      <c r="D44" s="2">
        <v>10508</v>
      </c>
      <c r="E44" s="2">
        <v>727</v>
      </c>
      <c r="F44" s="2">
        <v>89</v>
      </c>
      <c r="G44" s="2">
        <v>105</v>
      </c>
      <c r="H44" s="2">
        <v>12</v>
      </c>
      <c r="I44" s="2">
        <v>133</v>
      </c>
      <c r="K44" s="14">
        <v>501</v>
      </c>
      <c r="L44" s="18">
        <v>11073</v>
      </c>
      <c r="M44" s="126">
        <v>5633</v>
      </c>
      <c r="N44" s="126">
        <v>5941</v>
      </c>
    </row>
    <row r="45" spans="1:14" x14ac:dyDescent="0.25">
      <c r="A45" t="s">
        <v>54</v>
      </c>
      <c r="B45" t="s">
        <v>16</v>
      </c>
      <c r="C45" s="2">
        <v>1283</v>
      </c>
      <c r="D45" s="2">
        <v>1116</v>
      </c>
      <c r="E45" s="2">
        <v>117</v>
      </c>
      <c r="F45" s="2">
        <v>30</v>
      </c>
      <c r="G45" s="2">
        <v>2</v>
      </c>
      <c r="H45" s="2">
        <v>0</v>
      </c>
      <c r="I45" s="2">
        <v>18</v>
      </c>
      <c r="K45">
        <v>26</v>
      </c>
      <c r="L45" s="18">
        <v>1257</v>
      </c>
      <c r="M45" s="126">
        <v>650</v>
      </c>
      <c r="N45" s="126">
        <v>633</v>
      </c>
    </row>
    <row r="46" spans="1:14" x14ac:dyDescent="0.25">
      <c r="A46" t="s">
        <v>55</v>
      </c>
      <c r="B46" t="s">
        <v>13</v>
      </c>
      <c r="C46" s="2">
        <v>4072</v>
      </c>
      <c r="D46" s="2">
        <v>2798</v>
      </c>
      <c r="E46" s="2">
        <v>1164</v>
      </c>
      <c r="F46" s="2">
        <v>41</v>
      </c>
      <c r="G46" s="2">
        <v>22</v>
      </c>
      <c r="H46" s="2">
        <v>0</v>
      </c>
      <c r="I46" s="2">
        <v>47</v>
      </c>
      <c r="K46">
        <v>139</v>
      </c>
      <c r="L46" s="18">
        <v>3933</v>
      </c>
      <c r="M46" s="126">
        <v>1886</v>
      </c>
      <c r="N46" s="126">
        <v>2186</v>
      </c>
    </row>
    <row r="47" spans="1:14" x14ac:dyDescent="0.25">
      <c r="A47" t="s">
        <v>56</v>
      </c>
      <c r="B47" t="s">
        <v>24</v>
      </c>
      <c r="C47" s="2">
        <v>124122</v>
      </c>
      <c r="D47" s="2">
        <v>115899</v>
      </c>
      <c r="E47" s="2">
        <v>5095</v>
      </c>
      <c r="F47" s="2">
        <v>305</v>
      </c>
      <c r="G47" s="2">
        <v>2080</v>
      </c>
      <c r="H47" s="2">
        <v>58</v>
      </c>
      <c r="I47" s="2">
        <v>685</v>
      </c>
      <c r="K47" s="14">
        <v>6059</v>
      </c>
      <c r="L47" s="18">
        <v>118063</v>
      </c>
      <c r="M47" s="126">
        <v>57323</v>
      </c>
      <c r="N47" s="126">
        <v>66799</v>
      </c>
    </row>
    <row r="48" spans="1:14" x14ac:dyDescent="0.25">
      <c r="A48" t="s">
        <v>57</v>
      </c>
      <c r="B48" t="s">
        <v>19</v>
      </c>
      <c r="C48" s="2">
        <v>114887</v>
      </c>
      <c r="D48" s="2">
        <v>104011</v>
      </c>
      <c r="E48" s="2">
        <v>8103</v>
      </c>
      <c r="F48" s="2">
        <v>498</v>
      </c>
      <c r="G48" s="2">
        <v>1374</v>
      </c>
      <c r="H48" s="2">
        <v>65</v>
      </c>
      <c r="I48" s="2">
        <v>836</v>
      </c>
      <c r="K48" s="14">
        <v>8452</v>
      </c>
      <c r="L48" s="18">
        <v>106435</v>
      </c>
      <c r="M48" s="126">
        <v>52576</v>
      </c>
      <c r="N48" s="126">
        <v>62311</v>
      </c>
    </row>
    <row r="49" spans="1:14" x14ac:dyDescent="0.25">
      <c r="A49" t="s">
        <v>58</v>
      </c>
      <c r="B49" t="s">
        <v>21</v>
      </c>
      <c r="C49" s="2">
        <v>52963</v>
      </c>
      <c r="D49" s="2">
        <v>50829</v>
      </c>
      <c r="E49" s="2">
        <v>1192</v>
      </c>
      <c r="F49" s="2">
        <v>141</v>
      </c>
      <c r="G49" s="2">
        <v>492</v>
      </c>
      <c r="H49" s="2">
        <v>29</v>
      </c>
      <c r="I49" s="2">
        <v>280</v>
      </c>
      <c r="K49" s="14">
        <v>2143</v>
      </c>
      <c r="L49" s="18">
        <v>50820</v>
      </c>
      <c r="M49" s="126">
        <v>24383</v>
      </c>
      <c r="N49" s="126">
        <v>28580</v>
      </c>
    </row>
    <row r="50" spans="1:14" x14ac:dyDescent="0.25">
      <c r="A50" t="s">
        <v>59</v>
      </c>
      <c r="B50" t="s">
        <v>21</v>
      </c>
      <c r="C50" s="2">
        <v>459733</v>
      </c>
      <c r="D50" s="2">
        <v>381006</v>
      </c>
      <c r="E50" s="2">
        <v>66548</v>
      </c>
      <c r="F50" s="2">
        <v>1057</v>
      </c>
      <c r="G50" s="2">
        <v>7362</v>
      </c>
      <c r="H50" s="2">
        <v>165</v>
      </c>
      <c r="I50" s="2">
        <v>3595</v>
      </c>
      <c r="K50" s="14">
        <v>325388</v>
      </c>
      <c r="L50" s="18">
        <v>134345</v>
      </c>
      <c r="M50" s="126">
        <v>191878</v>
      </c>
      <c r="N50" s="126">
        <v>267855</v>
      </c>
    </row>
    <row r="51" spans="1:14" x14ac:dyDescent="0.25">
      <c r="A51" t="s">
        <v>60</v>
      </c>
      <c r="B51" t="s">
        <v>21</v>
      </c>
      <c r="C51" s="2">
        <v>19889</v>
      </c>
      <c r="D51" s="2">
        <v>18816</v>
      </c>
      <c r="E51" s="2">
        <v>615</v>
      </c>
      <c r="F51" s="2">
        <v>73</v>
      </c>
      <c r="G51" s="2">
        <v>152</v>
      </c>
      <c r="H51" s="2">
        <v>54</v>
      </c>
      <c r="I51" s="2">
        <v>179</v>
      </c>
      <c r="K51" s="14">
        <v>3201</v>
      </c>
      <c r="L51" s="18">
        <v>16688</v>
      </c>
      <c r="M51" s="126">
        <v>10154</v>
      </c>
      <c r="N51" s="126">
        <v>9735</v>
      </c>
    </row>
    <row r="52" spans="1:14" x14ac:dyDescent="0.25">
      <c r="A52" t="s">
        <v>61</v>
      </c>
      <c r="B52" t="s">
        <v>13</v>
      </c>
      <c r="C52" s="2">
        <v>23451</v>
      </c>
      <c r="D52" s="2">
        <v>21879</v>
      </c>
      <c r="E52" s="2">
        <v>1080</v>
      </c>
      <c r="F52" s="2">
        <v>116</v>
      </c>
      <c r="G52" s="2">
        <v>204</v>
      </c>
      <c r="H52" s="2">
        <v>11</v>
      </c>
      <c r="I52" s="2">
        <v>161</v>
      </c>
      <c r="K52" s="14">
        <v>475</v>
      </c>
      <c r="L52" s="18">
        <v>22976</v>
      </c>
      <c r="M52" s="126">
        <v>11038</v>
      </c>
      <c r="N52" s="126">
        <v>12413</v>
      </c>
    </row>
    <row r="53" spans="1:14" x14ac:dyDescent="0.25">
      <c r="A53" t="s">
        <v>62</v>
      </c>
      <c r="B53" t="s">
        <v>16</v>
      </c>
      <c r="C53" s="2">
        <v>36231</v>
      </c>
      <c r="D53" s="2">
        <v>31829</v>
      </c>
      <c r="E53" s="2">
        <v>2170</v>
      </c>
      <c r="F53" s="2">
        <v>295</v>
      </c>
      <c r="G53" s="2">
        <v>1432</v>
      </c>
      <c r="H53" s="2">
        <v>60</v>
      </c>
      <c r="I53" s="2">
        <v>445</v>
      </c>
      <c r="K53" s="14">
        <v>1315</v>
      </c>
      <c r="L53" s="18">
        <v>34916</v>
      </c>
      <c r="M53" s="126">
        <v>16722</v>
      </c>
      <c r="N53" s="126">
        <v>19509</v>
      </c>
    </row>
    <row r="54" spans="1:14" x14ac:dyDescent="0.25">
      <c r="A54" t="s">
        <v>63</v>
      </c>
      <c r="B54" t="s">
        <v>21</v>
      </c>
      <c r="C54" s="2">
        <v>8327</v>
      </c>
      <c r="D54" s="2">
        <v>7800</v>
      </c>
      <c r="E54" s="2">
        <v>298</v>
      </c>
      <c r="F54" s="2">
        <v>72</v>
      </c>
      <c r="G54" s="2">
        <v>68</v>
      </c>
      <c r="H54" s="2">
        <v>4</v>
      </c>
      <c r="I54" s="2">
        <v>85</v>
      </c>
      <c r="K54" s="14">
        <v>710</v>
      </c>
      <c r="L54" s="18">
        <v>7617</v>
      </c>
      <c r="M54" s="126">
        <v>4073</v>
      </c>
      <c r="N54" s="126">
        <v>4254</v>
      </c>
    </row>
    <row r="55" spans="1:14" x14ac:dyDescent="0.25">
      <c r="A55" t="s">
        <v>64</v>
      </c>
      <c r="B55" t="s">
        <v>19</v>
      </c>
      <c r="C55" s="2">
        <v>191501</v>
      </c>
      <c r="D55" s="2">
        <v>140126</v>
      </c>
      <c r="E55" s="2">
        <v>34984</v>
      </c>
      <c r="F55" s="2">
        <v>979</v>
      </c>
      <c r="G55" s="2">
        <v>12841</v>
      </c>
      <c r="H55" s="2">
        <v>289</v>
      </c>
      <c r="I55" s="2">
        <v>2282</v>
      </c>
      <c r="K55" s="14">
        <v>48499</v>
      </c>
      <c r="L55" s="18">
        <v>143002</v>
      </c>
      <c r="M55" s="126">
        <v>84228</v>
      </c>
      <c r="N55" s="126">
        <v>107273</v>
      </c>
    </row>
    <row r="56" spans="1:14" x14ac:dyDescent="0.25">
      <c r="A56" t="s">
        <v>65</v>
      </c>
      <c r="B56" t="s">
        <v>19</v>
      </c>
      <c r="C56" s="2">
        <v>56675</v>
      </c>
      <c r="D56" s="2">
        <v>45878</v>
      </c>
      <c r="E56" s="2">
        <v>7052</v>
      </c>
      <c r="F56" s="2">
        <v>370</v>
      </c>
      <c r="G56" s="2">
        <v>2320</v>
      </c>
      <c r="H56" s="2">
        <v>145</v>
      </c>
      <c r="I56" s="2">
        <v>910</v>
      </c>
      <c r="K56" s="14">
        <v>24614</v>
      </c>
      <c r="L56" s="18">
        <v>32061</v>
      </c>
      <c r="M56" s="126">
        <v>25285</v>
      </c>
      <c r="N56" s="126">
        <v>31390</v>
      </c>
    </row>
    <row r="57" spans="1:14" x14ac:dyDescent="0.25">
      <c r="A57" t="s">
        <v>66</v>
      </c>
      <c r="B57" t="s">
        <v>21</v>
      </c>
      <c r="C57" s="2">
        <v>382647</v>
      </c>
      <c r="D57" s="2">
        <v>332106</v>
      </c>
      <c r="E57" s="2">
        <v>38899</v>
      </c>
      <c r="F57" s="2">
        <v>829</v>
      </c>
      <c r="G57" s="2">
        <v>8143</v>
      </c>
      <c r="H57" s="2">
        <v>168</v>
      </c>
      <c r="I57" s="2">
        <v>2502</v>
      </c>
      <c r="K57" s="14">
        <v>44276</v>
      </c>
      <c r="L57" s="18">
        <v>338371</v>
      </c>
      <c r="M57" s="126">
        <v>170333</v>
      </c>
      <c r="N57" s="126">
        <v>212314</v>
      </c>
    </row>
    <row r="58" spans="1:14" x14ac:dyDescent="0.25">
      <c r="A58" t="s">
        <v>67</v>
      </c>
      <c r="B58" t="s">
        <v>24</v>
      </c>
      <c r="C58" s="2">
        <v>134246</v>
      </c>
      <c r="D58" s="2">
        <v>124495</v>
      </c>
      <c r="E58" s="2">
        <v>5068</v>
      </c>
      <c r="F58" s="2">
        <v>496</v>
      </c>
      <c r="G58" s="2">
        <v>3179</v>
      </c>
      <c r="H58" s="2">
        <v>76</v>
      </c>
      <c r="I58" s="2">
        <v>932</v>
      </c>
      <c r="K58" s="14">
        <v>11406</v>
      </c>
      <c r="L58" s="18">
        <v>122840</v>
      </c>
      <c r="M58" s="126">
        <v>60950</v>
      </c>
      <c r="N58" s="126">
        <v>73296</v>
      </c>
    </row>
    <row r="59" spans="1:14" x14ac:dyDescent="0.25">
      <c r="A59" t="s">
        <v>68</v>
      </c>
      <c r="B59" t="s">
        <v>24</v>
      </c>
      <c r="C59" s="2">
        <v>256228</v>
      </c>
      <c r="D59" s="2">
        <v>233237</v>
      </c>
      <c r="E59" s="2">
        <v>14229</v>
      </c>
      <c r="F59" s="2">
        <v>659</v>
      </c>
      <c r="G59" s="2">
        <v>6179</v>
      </c>
      <c r="H59" s="2">
        <v>131</v>
      </c>
      <c r="I59" s="2">
        <v>1793</v>
      </c>
      <c r="K59" s="14">
        <v>12700</v>
      </c>
      <c r="L59" s="18">
        <v>243528</v>
      </c>
      <c r="M59" s="126">
        <v>114746</v>
      </c>
      <c r="N59" s="126">
        <v>141482</v>
      </c>
    </row>
    <row r="60" spans="1:14" x14ac:dyDescent="0.25">
      <c r="A60" t="s">
        <v>69</v>
      </c>
      <c r="B60" t="s">
        <v>24</v>
      </c>
      <c r="C60" s="2">
        <v>154640</v>
      </c>
      <c r="D60" s="2">
        <v>133393</v>
      </c>
      <c r="E60" s="2">
        <v>16147</v>
      </c>
      <c r="F60" s="2">
        <v>707</v>
      </c>
      <c r="G60" s="2">
        <v>3122</v>
      </c>
      <c r="H60" s="2">
        <v>109</v>
      </c>
      <c r="I60" s="2">
        <v>1162</v>
      </c>
      <c r="K60" s="14">
        <v>18263</v>
      </c>
      <c r="L60" s="18">
        <v>136377</v>
      </c>
      <c r="M60" s="126">
        <v>70732</v>
      </c>
      <c r="N60" s="126">
        <v>83908</v>
      </c>
    </row>
    <row r="61" spans="1:14" x14ac:dyDescent="0.25">
      <c r="A61" t="s">
        <v>70</v>
      </c>
      <c r="B61" t="s">
        <v>19</v>
      </c>
      <c r="C61" s="2">
        <v>18088</v>
      </c>
      <c r="D61" s="2">
        <v>15836</v>
      </c>
      <c r="E61" s="2">
        <v>1786</v>
      </c>
      <c r="F61" s="2">
        <v>129</v>
      </c>
      <c r="G61" s="2">
        <v>128</v>
      </c>
      <c r="H61" s="2">
        <v>11</v>
      </c>
      <c r="I61" s="2">
        <v>198</v>
      </c>
      <c r="K61" s="14">
        <v>729</v>
      </c>
      <c r="L61" s="18">
        <v>17359</v>
      </c>
      <c r="M61" s="126">
        <v>8623</v>
      </c>
      <c r="N61" s="126">
        <v>9465</v>
      </c>
    </row>
    <row r="62" spans="1:14" x14ac:dyDescent="0.25">
      <c r="A62" t="s">
        <v>71</v>
      </c>
      <c r="B62" t="s">
        <v>16</v>
      </c>
      <c r="C62" s="2">
        <v>33403</v>
      </c>
      <c r="D62" s="2">
        <v>30761</v>
      </c>
      <c r="E62" s="2">
        <v>1071</v>
      </c>
      <c r="F62" s="2">
        <v>357</v>
      </c>
      <c r="G62" s="2">
        <v>720</v>
      </c>
      <c r="H62" s="2">
        <v>33</v>
      </c>
      <c r="I62" s="2">
        <v>461</v>
      </c>
      <c r="K62" s="14">
        <v>927</v>
      </c>
      <c r="L62" s="18">
        <v>32476</v>
      </c>
      <c r="M62" s="126">
        <v>15593</v>
      </c>
      <c r="N62" s="126">
        <v>17810</v>
      </c>
    </row>
    <row r="63" spans="1:14" x14ac:dyDescent="0.25">
      <c r="A63" t="s">
        <v>72</v>
      </c>
      <c r="B63" t="s">
        <v>24</v>
      </c>
      <c r="C63" s="2">
        <v>174368</v>
      </c>
      <c r="D63" s="2">
        <v>167829</v>
      </c>
      <c r="E63" s="2">
        <v>3496</v>
      </c>
      <c r="F63" s="2">
        <v>308</v>
      </c>
      <c r="G63" s="2">
        <v>1850</v>
      </c>
      <c r="H63" s="2">
        <v>54</v>
      </c>
      <c r="I63" s="2">
        <v>831</v>
      </c>
      <c r="K63" s="14">
        <v>6129</v>
      </c>
      <c r="L63" s="18">
        <v>168239</v>
      </c>
      <c r="M63" s="126">
        <v>79721</v>
      </c>
      <c r="N63" s="126">
        <v>94647</v>
      </c>
    </row>
    <row r="64" spans="1:14" x14ac:dyDescent="0.25">
      <c r="A64" t="s">
        <v>73</v>
      </c>
      <c r="B64" t="s">
        <v>19</v>
      </c>
      <c r="C64" s="2">
        <v>80170</v>
      </c>
      <c r="D64" s="2">
        <v>68448</v>
      </c>
      <c r="E64" s="2">
        <v>7309</v>
      </c>
      <c r="F64" s="2">
        <v>297</v>
      </c>
      <c r="G64" s="2">
        <v>3195</v>
      </c>
      <c r="H64" s="2">
        <v>55</v>
      </c>
      <c r="I64" s="2">
        <v>866</v>
      </c>
      <c r="K64" s="14">
        <v>11689</v>
      </c>
      <c r="L64" s="18">
        <v>68481</v>
      </c>
      <c r="M64" s="126">
        <v>34795</v>
      </c>
      <c r="N64" s="126">
        <v>45375</v>
      </c>
    </row>
    <row r="65" spans="1:14" x14ac:dyDescent="0.25">
      <c r="A65" t="s">
        <v>74</v>
      </c>
      <c r="B65" t="s">
        <v>19</v>
      </c>
      <c r="C65" s="2">
        <v>65184</v>
      </c>
      <c r="D65" s="2">
        <v>61041</v>
      </c>
      <c r="E65" s="2">
        <v>2407</v>
      </c>
      <c r="F65" s="2">
        <v>193</v>
      </c>
      <c r="G65" s="2">
        <v>1127</v>
      </c>
      <c r="H65" s="2">
        <v>42</v>
      </c>
      <c r="I65" s="2">
        <v>374</v>
      </c>
      <c r="K65" s="14">
        <v>2909</v>
      </c>
      <c r="L65" s="18">
        <v>62275</v>
      </c>
      <c r="M65" s="126">
        <v>30015</v>
      </c>
      <c r="N65" s="126">
        <v>35169</v>
      </c>
    </row>
    <row r="66" spans="1:14" x14ac:dyDescent="0.25">
      <c r="A66" t="s">
        <v>75</v>
      </c>
      <c r="B66" t="s">
        <v>21</v>
      </c>
      <c r="C66" s="2">
        <v>88558</v>
      </c>
      <c r="D66" s="2">
        <v>73967</v>
      </c>
      <c r="E66" s="2">
        <v>12004</v>
      </c>
      <c r="F66" s="2">
        <v>397</v>
      </c>
      <c r="G66" s="2">
        <v>1442</v>
      </c>
      <c r="H66" s="2">
        <v>68</v>
      </c>
      <c r="I66" s="2">
        <v>680</v>
      </c>
      <c r="K66" s="14">
        <v>8989</v>
      </c>
      <c r="L66" s="18">
        <v>79569</v>
      </c>
      <c r="M66" s="126">
        <v>41419</v>
      </c>
      <c r="N66" s="126">
        <v>47139</v>
      </c>
    </row>
    <row r="67" spans="1:14" x14ac:dyDescent="0.25">
      <c r="A67" t="s">
        <v>76</v>
      </c>
      <c r="B67" t="s">
        <v>19</v>
      </c>
      <c r="C67" s="2">
        <v>83292</v>
      </c>
      <c r="D67" s="2">
        <v>80696</v>
      </c>
      <c r="E67" s="2">
        <v>1370</v>
      </c>
      <c r="F67" s="2">
        <v>162</v>
      </c>
      <c r="G67" s="2">
        <v>675</v>
      </c>
      <c r="H67" s="2">
        <v>29</v>
      </c>
      <c r="I67" s="2">
        <v>360</v>
      </c>
      <c r="K67" s="14">
        <v>1757</v>
      </c>
      <c r="L67" s="18">
        <v>81535</v>
      </c>
      <c r="M67" s="126">
        <v>39207</v>
      </c>
      <c r="N67" s="126">
        <v>44085</v>
      </c>
    </row>
    <row r="68" spans="1:14" x14ac:dyDescent="0.25">
      <c r="A68" t="s">
        <v>77</v>
      </c>
      <c r="B68" t="s">
        <v>13</v>
      </c>
      <c r="C68" s="2">
        <v>10016</v>
      </c>
      <c r="D68" s="2">
        <v>9002</v>
      </c>
      <c r="E68" s="2">
        <v>746</v>
      </c>
      <c r="F68" s="2">
        <v>76</v>
      </c>
      <c r="G68" s="2">
        <v>68</v>
      </c>
      <c r="H68" s="2">
        <v>4</v>
      </c>
      <c r="I68" s="2">
        <v>120</v>
      </c>
      <c r="K68" s="14">
        <v>429</v>
      </c>
      <c r="L68" s="18">
        <v>9587</v>
      </c>
      <c r="M68" s="126">
        <v>4682</v>
      </c>
      <c r="N68" s="126">
        <v>5334</v>
      </c>
    </row>
    <row r="69" spans="1:14" x14ac:dyDescent="0.25">
      <c r="A69" t="s">
        <v>78</v>
      </c>
      <c r="B69" t="s">
        <v>13</v>
      </c>
      <c r="C69" s="2">
        <v>4676</v>
      </c>
      <c r="D69" s="2">
        <v>3952</v>
      </c>
      <c r="E69" s="2">
        <v>569</v>
      </c>
      <c r="F69" s="2">
        <v>60</v>
      </c>
      <c r="G69" s="2">
        <v>29</v>
      </c>
      <c r="H69" s="2">
        <v>0</v>
      </c>
      <c r="I69" s="2">
        <v>66</v>
      </c>
      <c r="K69">
        <v>84</v>
      </c>
      <c r="L69" s="18">
        <v>4592</v>
      </c>
      <c r="M69" s="126">
        <v>2196</v>
      </c>
      <c r="N69" s="126">
        <v>2480</v>
      </c>
    </row>
    <row r="70" spans="1:14" x14ac:dyDescent="0.25">
      <c r="A70" t="s">
        <v>79</v>
      </c>
      <c r="B70" t="s">
        <v>13</v>
      </c>
      <c r="C70" s="2">
        <v>2451</v>
      </c>
      <c r="D70" s="2">
        <v>2096</v>
      </c>
      <c r="E70" s="2">
        <v>280</v>
      </c>
      <c r="F70" s="2">
        <v>23</v>
      </c>
      <c r="G70" s="2">
        <v>30</v>
      </c>
      <c r="H70" s="2">
        <v>1</v>
      </c>
      <c r="I70" s="2">
        <v>21</v>
      </c>
      <c r="K70">
        <v>74</v>
      </c>
      <c r="L70" s="18">
        <v>2377</v>
      </c>
      <c r="M70" s="126">
        <v>1137</v>
      </c>
      <c r="N70" s="126">
        <v>1314</v>
      </c>
    </row>
    <row r="71" spans="1:14" x14ac:dyDescent="0.25">
      <c r="A71" t="s">
        <v>80</v>
      </c>
      <c r="B71" t="s">
        <v>19</v>
      </c>
      <c r="C71" s="2">
        <v>147434</v>
      </c>
      <c r="D71" s="2">
        <v>135203</v>
      </c>
      <c r="E71" s="2">
        <v>8569</v>
      </c>
      <c r="F71" s="2">
        <v>576</v>
      </c>
      <c r="G71" s="2">
        <v>1990</v>
      </c>
      <c r="H71" s="2">
        <v>78</v>
      </c>
      <c r="I71" s="2">
        <v>1018</v>
      </c>
      <c r="K71" s="14">
        <v>11797</v>
      </c>
      <c r="L71" s="18">
        <v>135637</v>
      </c>
      <c r="M71" s="126">
        <v>67623</v>
      </c>
      <c r="N71" s="126">
        <v>79811</v>
      </c>
    </row>
    <row r="72" spans="1:14" x14ac:dyDescent="0.25">
      <c r="A72" t="s">
        <v>81</v>
      </c>
      <c r="B72" t="s">
        <v>16</v>
      </c>
      <c r="C72" s="2">
        <v>5859</v>
      </c>
      <c r="D72" s="2">
        <v>5207</v>
      </c>
      <c r="E72" s="2">
        <v>449</v>
      </c>
      <c r="F72" s="2">
        <v>76</v>
      </c>
      <c r="G72" s="2">
        <v>23</v>
      </c>
      <c r="H72" s="2">
        <v>5</v>
      </c>
      <c r="I72" s="2">
        <v>99</v>
      </c>
      <c r="K72" s="14">
        <v>121</v>
      </c>
      <c r="L72" s="18">
        <v>5738</v>
      </c>
      <c r="M72" s="126">
        <v>2795</v>
      </c>
      <c r="N72" s="126">
        <v>3064</v>
      </c>
    </row>
    <row r="73" spans="1:14" x14ac:dyDescent="0.25">
      <c r="A73" t="s">
        <v>82</v>
      </c>
      <c r="B73" t="s">
        <v>16</v>
      </c>
      <c r="C73" s="2">
        <v>17049</v>
      </c>
      <c r="D73" s="2">
        <v>16015</v>
      </c>
      <c r="E73" s="2">
        <v>494</v>
      </c>
      <c r="F73" s="2">
        <v>164</v>
      </c>
      <c r="G73" s="2">
        <v>157</v>
      </c>
      <c r="H73" s="2">
        <v>11</v>
      </c>
      <c r="I73" s="2">
        <v>208</v>
      </c>
      <c r="K73" s="14">
        <v>385</v>
      </c>
      <c r="L73" s="18">
        <v>16664</v>
      </c>
      <c r="M73" s="126">
        <v>8185</v>
      </c>
      <c r="N73" s="126">
        <v>8864</v>
      </c>
    </row>
    <row r="74" spans="1:14" x14ac:dyDescent="0.25">
      <c r="A74" t="s">
        <v>83</v>
      </c>
      <c r="B74" t="s">
        <v>16</v>
      </c>
      <c r="C74" s="2">
        <v>4613</v>
      </c>
      <c r="D74" s="2">
        <v>3974</v>
      </c>
      <c r="E74" s="2">
        <v>396</v>
      </c>
      <c r="F74" s="2">
        <v>86</v>
      </c>
      <c r="G74" s="2">
        <v>36</v>
      </c>
      <c r="H74" s="2">
        <v>4</v>
      </c>
      <c r="I74" s="2">
        <v>117</v>
      </c>
      <c r="K74">
        <v>107</v>
      </c>
      <c r="L74" s="18">
        <v>4506</v>
      </c>
      <c r="M74" s="126">
        <v>2207</v>
      </c>
      <c r="N74" s="126">
        <v>2406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Custom Calculator</vt:lpstr>
      <vt:lpstr>County-District Calculator</vt:lpstr>
      <vt:lpstr>Ag Producers Calculator</vt:lpstr>
      <vt:lpstr>Youth (5-19) Calculator</vt:lpstr>
      <vt:lpstr>Seniors (65+) Calculator</vt:lpstr>
      <vt:lpstr>2017-21 ACS - REG</vt:lpstr>
      <vt:lpstr>2017 Ag Census</vt:lpstr>
      <vt:lpstr>2022 Census - Age 5-19</vt:lpstr>
      <vt:lpstr>2022 Census - Age 65+</vt:lpstr>
      <vt:lpstr>ethnicity_ck</vt:lpstr>
      <vt:lpstr>Ethnicity_ck2</vt:lpstr>
      <vt:lpstr>gender_ck</vt:lpstr>
      <vt:lpstr>gender_ck2</vt:lpstr>
      <vt:lpstr>'Ag Producers Calculator'!Print_Area</vt:lpstr>
      <vt:lpstr>'County-District Calculator'!Print_Area</vt:lpstr>
      <vt:lpstr>'Custom Calculator'!Print_Area</vt:lpstr>
      <vt:lpstr>'Seniors (65+) Calculator'!Print_Area</vt:lpstr>
      <vt:lpstr>'Youth (5-19) Calculator'!Print_Area</vt:lpstr>
      <vt:lpstr>race_ck</vt:lpstr>
      <vt:lpstr>Race_ck2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Craig,Diane D</cp:lastModifiedBy>
  <cp:lastPrinted>2021-11-18T20:15:25Z</cp:lastPrinted>
  <dcterms:created xsi:type="dcterms:W3CDTF">2021-09-02T17:35:59Z</dcterms:created>
  <dcterms:modified xsi:type="dcterms:W3CDTF">2023-09-29T18:50:09Z</dcterms:modified>
</cp:coreProperties>
</file>